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6392" windowHeight="6684" tabRatio="882" activeTab="1"/>
  </bookViews>
  <sheets>
    <sheet name="Intructivo" sheetId="1" r:id="rId1"/>
    <sheet name="Mapa final" sheetId="2" r:id="rId2"/>
    <sheet name="Matriz Calor Inherente" sheetId="3" r:id="rId3"/>
    <sheet name="Matriz Calor Residual" sheetId="4" r:id="rId4"/>
    <sheet name="Tabla probabilidad" sheetId="5" r:id="rId5"/>
    <sheet name="Tabla Impacto" sheetId="6" r:id="rId6"/>
    <sheet name="Tabla Valoración controles" sheetId="7" r:id="rId7"/>
    <sheet name="Opciones Tratamiento" sheetId="8" state="hidden" r:id="rId8"/>
    <sheet name="Hoja1" sheetId="9" state="hidden" r:id="rId9"/>
  </sheets>
  <definedNames>
    <definedName name="_xlfn.IFERROR" hidden="1">#NAME?</definedName>
  </definedNames>
  <calcPr fullCalcOnLoad="1"/>
  <pivotCaches>
    <pivotCache cacheId="1" r:id="rId10"/>
  </pivotCaches>
</workbook>
</file>

<file path=xl/sharedStrings.xml><?xml version="1.0" encoding="utf-8"?>
<sst xmlns="http://schemas.openxmlformats.org/spreadsheetml/2006/main" count="365" uniqueCount="239">
  <si>
    <t xml:space="preserve">Referencia </t>
  </si>
  <si>
    <t>Descripción del Riesgo</t>
  </si>
  <si>
    <t>Impacto</t>
  </si>
  <si>
    <t>Causa Inmediata</t>
  </si>
  <si>
    <t>Probabilidad</t>
  </si>
  <si>
    <t>%</t>
  </si>
  <si>
    <t>Alta</t>
  </si>
  <si>
    <t>Mayor</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</si>
  <si>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</si>
  <si>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</si>
  <si>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</si>
  <si>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</si>
  <si>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</si>
  <si>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</si>
  <si>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</si>
  <si>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</si>
  <si>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</si>
  <si>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</si>
  <si>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</si>
  <si>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</si>
  <si>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</si>
  <si>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</si>
  <si>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</si>
  <si>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</si>
  <si>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</si>
  <si>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</si>
  <si>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</si>
  <si>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</si>
  <si>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</si>
  <si>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</si>
  <si>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</si>
  <si>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</si>
  <si>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</si>
  <si>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</si>
  <si>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</si>
  <si>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</si>
  <si>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</si>
  <si>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</si>
  <si>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</si>
  <si>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</si>
  <si>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</si>
  <si>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</si>
  <si>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</si>
  <si>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</si>
  <si>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</si>
  <si>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</si>
  <si>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</si>
  <si>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</si>
  <si>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</si>
  <si>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</si>
  <si>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</si>
  <si>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</si>
  <si>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</si>
  <si>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</si>
  <si>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</si>
  <si>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</si>
  <si>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</si>
  <si>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</si>
  <si>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</si>
  <si>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</si>
  <si>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</si>
  <si>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</si>
  <si>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</si>
  <si>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</si>
  <si>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</si>
  <si>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</si>
  <si>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</si>
  <si>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</si>
  <si>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</si>
  <si>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</si>
  <si>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</si>
  <si>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</si>
  <si>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</si>
  <si>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</si>
  <si>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</si>
  <si>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</si>
  <si>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</si>
  <si>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</si>
  <si>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</si>
  <si>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</si>
  <si>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</si>
  <si>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</si>
  <si>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</si>
  <si>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</si>
  <si>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</si>
  <si>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</si>
  <si>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</si>
  <si>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</si>
  <si>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</si>
  <si>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</si>
  <si>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</si>
  <si>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</si>
  <si>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</si>
  <si>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</si>
  <si>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</si>
  <si>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</si>
  <si>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</si>
  <si>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</si>
  <si>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</si>
  <si>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</si>
  <si>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</si>
  <si>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</si>
  <si>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</si>
  <si>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</si>
  <si>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</si>
  <si>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</si>
  <si>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</si>
  <si>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</si>
  <si>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</si>
  <si>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</si>
  <si>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</si>
  <si>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</si>
  <si>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</si>
  <si>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</si>
  <si>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</si>
  <si>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</si>
  <si>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</si>
  <si>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</si>
  <si>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</si>
  <si>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</si>
  <si>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</si>
  <si>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</si>
  <si>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</si>
  <si>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</si>
  <si>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</si>
  <si>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</si>
  <si>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</si>
  <si>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</si>
  <si>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</si>
  <si>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</si>
  <si>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indexed="53"/>
        <rFont val="Arial Narrow"/>
        <family val="2"/>
      </rPr>
      <t xml:space="preserve">*Nota: </t>
    </r>
    <r>
      <rPr>
        <sz val="11"/>
        <color indexed="8"/>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</si>
  <si>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</si>
  <si>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</si>
  <si>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</si>
  <si>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</si>
  <si>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</si>
  <si>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</si>
  <si>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</si>
  <si>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</si>
  <si>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</si>
  <si>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</si>
  <si>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</si>
  <si>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</si>
  <si>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</si>
  <si>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</si>
  <si>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</si>
  <si>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</si>
  <si>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</si>
  <si>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</si>
  <si>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</si>
  <si>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</si>
  <si>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</si>
  <si>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</si>
  <si>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indexed="53"/>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</si>
  <si>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</si>
  <si>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</si>
  <si>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indexed="53"/>
        <rFont val="Arial Narrow"/>
        <family val="2"/>
      </rPr>
      <t>*</t>
    </r>
    <r>
      <rPr>
        <b/>
        <sz val="12"/>
        <rFont val="Arial Narrow"/>
        <family val="2"/>
      </rPr>
      <t>Atributos de</t>
    </r>
    <r>
      <rPr>
        <b/>
        <sz val="12"/>
        <color indexed="53"/>
        <rFont val="Arial Narrow"/>
        <family val="2"/>
      </rPr>
      <t xml:space="preserve"> </t>
    </r>
    <r>
      <rPr>
        <b/>
        <sz val="12"/>
        <color indexed="8"/>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</si>
  <si>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</si>
  <si>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</si>
  <si>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</si>
  <si>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</si>
  <si>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</si>
  <si>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</si>
  <si>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indexed="53"/>
        <rFont val="Arial Narrow"/>
        <family val="2"/>
      </rPr>
      <t>Paso 2: identificación del riesgo</t>
    </r>
    <r>
      <rPr>
        <sz val="11"/>
        <rFont val="Arial Narrow"/>
        <family val="2"/>
      </rPr>
      <t xml:space="preserve">, donde se explica ampliamente las bases para adelanter este análisis.
Así mismo, considere en el </t>
    </r>
    <r>
      <rPr>
        <b/>
        <sz val="11"/>
        <color indexed="5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indexed="5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</si>
  <si>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</si>
  <si>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</si>
  <si>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</si>
  <si>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</si>
  <si>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</si>
  <si>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</si>
  <si>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indexed="5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</si>
  <si>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</si>
  <si>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</si>
  <si>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</si>
  <si>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</si>
  <si>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</si>
  <si>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</si>
  <si>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</si>
  <si>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</si>
  <si>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</si>
  <si>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</si>
  <si>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</si>
  <si>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</si>
  <si>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</si>
  <si>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</si>
  <si>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indexed="5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</si>
  <si>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</si>
  <si>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</si>
  <si>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</si>
  <si>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</si>
  <si>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</si>
  <si>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</si>
  <si>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</si>
  <si>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</si>
  <si>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</si>
  <si>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</si>
  <si>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</si>
  <si>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</si>
  <si>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</si>
  <si>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</si>
  <si>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</si>
  <si>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</si>
  <si>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</si>
  <si>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indexed="5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</si>
  <si>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</si>
  <si>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</si>
  <si>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</si>
  <si>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indexed="53"/>
        <rFont val="Arial Narrow"/>
        <family val="2"/>
      </rPr>
      <t>POSIBILIDAD DE + Impacto para la entidad (Qué) + Causa Inmediata (Cómo) + Causa Raíz (Por qué)</t>
    </r>
  </si>
  <si>
    <t>ÁREA JURÍDICA</t>
  </si>
  <si>
    <t xml:space="preserve"> NO VERIFICAR DETALLADAMENTE LAS NECESIDADES DE LA ENTIDAD</t>
  </si>
  <si>
    <t xml:space="preserve">ESTUDIOS PREVIOS DIRECCIONADOS A FAVOR DE UN CONTRATISTA ESTABLECIENDO NECESIDADES INEXISTENTES O ESPECIFICACIONES QUE BENEFICIEN A ALGUIEN EN PARTICULAR </t>
  </si>
  <si>
    <t xml:space="preserve">CONTRATAR PERSONAL SIN LA NECESIDAD DE HACERLO </t>
  </si>
  <si>
    <t>CONOCER LAS NORMAS QUE REGULAN LA CONTRATACIÓN COMO LA LEY 80 DE 1993 Y LA LEY 1150 DE 2007, VERIFICAR MINUCIOSAMENTE LAS NECESIDADES DE LA EMPRESA AMABLE E.I.C.E. Y POSTERIORMENTE HACER UNA DETALLADA REVISIÓN DE LOS ESTUDIOS PREVIOS NECESARIOS PARA LA CELEBRACIÓN DEL CONTRATO</t>
  </si>
  <si>
    <t>MODIFICACIÓN INDEBIDA DE LA INFORMACIÓN PARA BENEFICIO PROPIO O DE UN TERCERO</t>
  </si>
  <si>
    <t>PRESTAMO DE LOS EXPEDIENTES CONTRACTUALES PARA ALTERAR EL MISMO</t>
  </si>
  <si>
    <t>NO VERIFICAR EL NUMERO TOTAL DE FOLIOS AL MOMENTO DEL PRESTAMO</t>
  </si>
  <si>
    <t xml:space="preserve">RESTRICCIÓN DE LA PARTICIPACIÓN DE LOS INTERESADOS EN LOS PROCESOS DE CONTRATACIÓN </t>
  </si>
  <si>
    <t>NÚMERO DE INVITACIONES O LLAMADOS A LICITACIÓN PUBLICADAS POR EL TOTAL DE PROCESOS CONVOCADOS</t>
  </si>
  <si>
    <t>NO REVISAR QUE LOS PROCESOS DE CONTRATACIÓN ESTEN EN LAS MISMAS CONDICIONES PARA TODAS LAS PERSONAS</t>
  </si>
  <si>
    <t>01 DE JULIO DE 2021</t>
  </si>
  <si>
    <t>01 DE OCTUBRE DE 2021</t>
  </si>
  <si>
    <t>TRIMESTRAL</t>
  </si>
  <si>
    <t>REALIZAR CAPACITACIÓN DEL PERSONAL DE LAS ÁREAS JURÍDICA, ADMINISTRATIVA, TÉCNICA Y PLANEACIÓN PARA CONOCER LAS NECESIDADES DE LA EMPRESA AMABLE E.I.C.E. PARA TENER EN CUENTA AL MOMENTO DE LOS PROCESOS DE CONTRATACIÓN</t>
  </si>
  <si>
    <t>DOCUMENTAR Y LLEVAR UN REGISTRO DE LOS EXPEDIENTES CONTRACTUALES CON LAS ENCARGADAS DEL ARCHIVO DE LA EMPRESA AMABLE E.I.C.E. DONDE SE VERIFIQUE EL NUMERO DE FOLIOS DEL EXPEDIENTE AL MOMENTO DE PRESTARLO Y AL MOMENTO DE RECIBIRLO</t>
  </si>
  <si>
    <t>REVISAR QUE AL MOMENTO DE LA CONVOCATORIA DE LOS PROCESOS DE CONTRATACIÓN TODOS SE PUBLIQUE TRANSPARENTEMENTE PARA QUE TODOS TENGAN LAS MISMAS OPORTUNIDADES DE PARTICIPAR</t>
  </si>
  <si>
    <t>REALIZAR CAPACITACIÓN JUNTO CON EL ÁREA ADMINISTRATIVA Y LAS ENCARGADAS DEL ARCHIVO DE LA EMPRESA AMABLE E.I.C.E. SOBRE EL REGISTRO DE LOS FOLIOS DE LOS EXPEDIENTES CONTRACTUALES AL MOMENTO DE PRESTARLOS</t>
  </si>
  <si>
    <t xml:space="preserve">REALIZAR CAPACITACIÓN JUNTO CON EL ÁREA ADMINISTRATIVA Y LA PERSONA ENCARGADA DE LA PUBLICACIÓN DE LOS PROCESOS DE CONTRATACIÓN </t>
  </si>
  <si>
    <t xml:space="preserve">Formato Mapa Riesgos </t>
  </si>
  <si>
    <t>Código:</t>
  </si>
  <si>
    <t>F-AM-PLA-SETP-01</t>
  </si>
  <si>
    <t xml:space="preserve">Proceso : </t>
  </si>
  <si>
    <t>Juridico</t>
  </si>
  <si>
    <t>Versión:</t>
  </si>
  <si>
    <t xml:space="preserve">Fecha de última actualización : </t>
  </si>
  <si>
    <t>Fecha:</t>
  </si>
  <si>
    <t>15/17/2021</t>
  </si>
  <si>
    <r>
      <t xml:space="preserve">Elaborado por: </t>
    </r>
    <r>
      <rPr>
        <sz val="14"/>
        <rFont val="Arial"/>
        <family val="2"/>
      </rPr>
      <t xml:space="preserve">Natalia Lopez Cardona  - Contratista
Revisado por: Johan Mauricio Castañeda Morales - Contratista                           </t>
    </r>
  </si>
  <si>
    <t xml:space="preserve">Realizar la matriz de riesgo de corrupcion del proceso juridico </t>
  </si>
  <si>
    <t xml:space="preserve">Identificar los riesgos de corrupcion que se puedan presentar en el area juridica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</si>
</sst>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127">
    <font>
      <sz val="11"/>
      <color theme="1"/>
      <name val="Calibri"/>
      <family val="2"/>
    </font>
    <font>
      <sz val="11"/>
      <color indexed="8"/>
      <name val="Calibri"/>
      <family val="2"/>
    </font>
    <font>
      <sz val="11"/>
      <color indexed="8"/>
      <name val="Arial Narrow"/>
      <family val="2"/>
    </font>
    <font>
      <sz val="11"/>
      <name val="Arial Narrow"/>
      <family val="2"/>
    </font>
    <font>
      <b/>
      <sz val="11"/>
      <color indexed="53"/>
      <name val="Arial Narrow"/>
      <family val="2"/>
    </font>
    <font>
      <sz val="18"/>
      <name val="Arial"/>
      <family val="2"/>
    </font>
    <font>
      <sz val="24"/>
      <name val="Arial"/>
      <family val="2"/>
    </font>
    <font>
      <sz val="12"/>
      <color indexed="8"/>
      <name val="Arial Narrow"/>
      <family val="2"/>
    </font>
    <font>
      <b/>
      <sz val="12"/>
      <color indexed="8"/>
      <name val="Arial Narrow"/>
      <family val="2"/>
    </font>
    <font>
      <b/>
      <sz val="12"/>
      <color indexed="53"/>
      <name val="Arial Narrow"/>
      <family val="2"/>
    </font>
    <font>
      <b/>
      <sz val="12"/>
      <name val="Arial Narrow"/>
      <family val="2"/>
    </font>
    <font>
      <sz val="10"/>
      <name val="Arial"/>
      <family val="2"/>
    </font>
    <font>
      <sz val="12"/>
      <name val="Times New Roman"/>
      <family val="1"/>
    </font>
    <font>
      <sz val="10"/>
      <name val="Arial Narrow"/>
      <family val="2"/>
    </font>
    <font>
      <b/>
      <sz val="14"/>
      <name val="Arial Narrow"/>
      <family val="2"/>
    </font>
    <font>
      <b/>
      <u val="single"/>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indexed="53"/>
      <name val="Arial Narrow"/>
      <family val="2"/>
    </font>
    <font>
      <b/>
      <sz val="10"/>
      <color indexed="53"/>
      <name val="Arial Narrow"/>
      <family val="2"/>
    </font>
    <font>
      <sz val="10"/>
      <color indexed="8"/>
      <name val="Calibri"/>
      <family val="2"/>
    </font>
    <font>
      <b/>
      <sz val="11"/>
      <color indexed="8"/>
      <name val="Arial Narrow"/>
      <family val="2"/>
    </font>
    <font>
      <sz val="10"/>
      <color indexed="8"/>
      <name val="Arial Narrow"/>
      <family val="2"/>
    </font>
    <font>
      <b/>
      <sz val="20"/>
      <color indexed="8"/>
      <name val="Arial Narrow"/>
      <family val="2"/>
    </font>
    <font>
      <sz val="20"/>
      <color indexed="8"/>
      <name val="Arial Narrow"/>
      <family val="2"/>
    </font>
    <font>
      <sz val="20"/>
      <color indexed="9"/>
      <name val="Arial Narrow"/>
      <family val="2"/>
    </font>
    <font>
      <sz val="11"/>
      <name val="Calibri"/>
      <family val="2"/>
    </font>
    <font>
      <sz val="11"/>
      <color indexed="9"/>
      <name val="Calibri"/>
      <family val="2"/>
    </font>
    <font>
      <sz val="16"/>
      <color indexed="10"/>
      <name val="Arial Narrow"/>
      <family val="2"/>
    </font>
    <font>
      <sz val="16"/>
      <color indexed="10"/>
      <name val="Calibri"/>
      <family val="2"/>
    </font>
    <font>
      <sz val="11"/>
      <color indexed="10"/>
      <name val="Calibri"/>
      <family val="2"/>
    </font>
    <font>
      <sz val="16"/>
      <color indexed="8"/>
      <name val="Arial Narrow"/>
      <family val="2"/>
    </font>
    <font>
      <sz val="11"/>
      <color indexed="8"/>
      <name val="Arial"/>
      <family val="2"/>
    </font>
    <font>
      <b/>
      <sz val="24"/>
      <color indexed="8"/>
      <name val="Arial Narrow"/>
      <family val="2"/>
    </font>
    <font>
      <sz val="26"/>
      <color indexed="8"/>
      <name val="Arial Narrow"/>
      <family val="2"/>
    </font>
    <font>
      <sz val="26"/>
      <color indexed="9"/>
      <name val="Arial Narrow"/>
      <family val="2"/>
    </font>
    <font>
      <b/>
      <sz val="12"/>
      <color indexed="8"/>
      <name val="Calibri"/>
      <family val="2"/>
    </font>
    <font>
      <b/>
      <sz val="18"/>
      <color indexed="8"/>
      <name val="Calibri"/>
      <family val="2"/>
    </font>
    <font>
      <sz val="16"/>
      <color indexed="8"/>
      <name val="Calibri"/>
      <family val="2"/>
    </font>
    <font>
      <sz val="12"/>
      <color indexed="8"/>
      <name val="Calibri"/>
      <family val="2"/>
    </font>
    <font>
      <b/>
      <sz val="9"/>
      <color indexed="8"/>
      <name val="Arial Narrow"/>
      <family val="2"/>
    </font>
    <font>
      <sz val="14"/>
      <color indexed="8"/>
      <name val="Arial Narrow"/>
      <family val="2"/>
    </font>
    <font>
      <b/>
      <sz val="22"/>
      <color indexed="8"/>
      <name val="Arial Narrow"/>
      <family val="2"/>
    </font>
    <font>
      <b/>
      <sz val="18"/>
      <color indexed="8"/>
      <name val="Arial Narrow"/>
      <family val="2"/>
    </font>
    <font>
      <b/>
      <sz val="14"/>
      <color indexed="8"/>
      <name val="Arial Narrow"/>
      <family val="2"/>
    </font>
    <font>
      <b/>
      <sz val="40"/>
      <color indexed="8"/>
      <name val="Calibri"/>
      <family val="2"/>
    </font>
    <font>
      <b/>
      <sz val="36"/>
      <color indexed="8"/>
      <name val="Calibri"/>
      <family val="2"/>
    </font>
    <font>
      <sz val="28"/>
      <color indexed="8"/>
      <name val="Calibri"/>
      <family val="2"/>
    </font>
    <font>
      <b/>
      <sz val="28"/>
      <color indexed="8"/>
      <name val="Calibri"/>
      <family val="2"/>
    </font>
    <font>
      <b/>
      <sz val="24"/>
      <color indexed="8"/>
      <name val="Calibri"/>
      <family val="2"/>
    </font>
    <font>
      <b/>
      <sz val="20"/>
      <color indexed="8"/>
      <name val="Calibri"/>
      <family val="2"/>
    </font>
    <font>
      <sz val="24"/>
      <color indexed="8"/>
      <name val="Arial Narrow"/>
      <family val="2"/>
    </font>
    <font>
      <sz val="18"/>
      <color indexed="8"/>
      <name val="Arial Narrow"/>
      <family val="2"/>
    </font>
    <font>
      <b/>
      <sz val="26"/>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name val="Arial"/>
      <family val="2"/>
    </font>
    <font>
      <b/>
      <u val="single"/>
      <sz val="14"/>
      <color indexed="18"/>
      <name val="Arial"/>
      <family val="2"/>
    </font>
    <font>
      <sz val="16"/>
      <name val="Arial"/>
      <family val="2"/>
    </font>
    <font>
      <sz val="14"/>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sz val="10"/>
      <color rgb="FF000000"/>
      <name val="Arial Narrow"/>
      <family val="2"/>
    </font>
    <font>
      <b/>
      <sz val="20"/>
      <color rgb="FF000000"/>
      <name val="Arial Narrow"/>
      <family val="2"/>
    </font>
    <font>
      <sz val="20"/>
      <color rgb="FF000000"/>
      <name val="Arial Narrow"/>
      <family val="2"/>
    </font>
    <font>
      <sz val="20"/>
      <color rgb="FFFFFFFF"/>
      <name val="Arial Narrow"/>
      <family val="2"/>
    </font>
    <font>
      <sz val="16"/>
      <color rgb="FFFF0000"/>
      <name val="Arial Narrow"/>
      <family val="2"/>
    </font>
    <font>
      <sz val="16"/>
      <color rgb="FFFF0000"/>
      <name val="Calibri"/>
      <family val="2"/>
    </font>
    <font>
      <sz val="16"/>
      <color rgb="FF000000"/>
      <name val="Arial Narrow"/>
      <family val="2"/>
    </font>
    <font>
      <sz val="11"/>
      <color rgb="FF030303"/>
      <name val="Arial"/>
      <family val="2"/>
    </font>
    <font>
      <b/>
      <sz val="24"/>
      <color rgb="FF000000"/>
      <name val="Arial Narrow"/>
      <family val="2"/>
    </font>
    <font>
      <sz val="26"/>
      <color rgb="FF000000"/>
      <name val="Arial Narrow"/>
      <family val="2"/>
    </font>
    <font>
      <sz val="26"/>
      <color rgb="FFFFFFFF"/>
      <name val="Arial Narrow"/>
      <family val="2"/>
    </font>
    <font>
      <b/>
      <sz val="12"/>
      <color rgb="FF000000"/>
      <name val="Calibri"/>
      <family val="2"/>
    </font>
    <font>
      <b/>
      <sz val="18"/>
      <color rgb="FF000000"/>
      <name val="Calibri"/>
      <family val="2"/>
    </font>
    <font>
      <sz val="16"/>
      <color theme="1"/>
      <name val="Calibri"/>
      <family val="2"/>
    </font>
    <font>
      <sz val="12"/>
      <color theme="1"/>
      <name val="Calibri"/>
      <family val="2"/>
    </font>
    <font>
      <b/>
      <sz val="12"/>
      <color rgb="FF000000"/>
      <name val="Arial Narrow"/>
      <family val="2"/>
    </font>
    <font>
      <sz val="12"/>
      <color rgb="FF000000"/>
      <name val="Arial Narrow"/>
      <family val="2"/>
    </font>
    <font>
      <b/>
      <sz val="9"/>
      <color theme="1"/>
      <name val="Arial Narrow"/>
      <family val="2"/>
    </font>
    <font>
      <sz val="10"/>
      <color theme="1"/>
      <name val="Arial Narrow"/>
      <family val="2"/>
    </font>
    <font>
      <b/>
      <sz val="14"/>
      <color theme="1"/>
      <name val="Arial Narrow"/>
      <family val="2"/>
    </font>
    <font>
      <sz val="14"/>
      <color theme="1"/>
      <name val="Arial Narrow"/>
      <family val="2"/>
    </font>
    <font>
      <b/>
      <sz val="18"/>
      <color theme="1"/>
      <name val="Arial Narrow"/>
      <family val="2"/>
    </font>
    <font>
      <b/>
      <sz val="22"/>
      <color theme="1"/>
      <name val="Arial Narrow"/>
      <family val="2"/>
    </font>
    <font>
      <b/>
      <sz val="28"/>
      <color rgb="FF000000"/>
      <name val="Calibri"/>
      <family val="2"/>
    </font>
    <font>
      <b/>
      <sz val="40"/>
      <color rgb="FF000000"/>
      <name val="Calibri"/>
      <family val="2"/>
    </font>
    <font>
      <sz val="28"/>
      <color theme="1"/>
      <name val="Calibri"/>
      <family val="2"/>
    </font>
    <font>
      <b/>
      <sz val="36"/>
      <color rgb="FF000000"/>
      <name val="Calibri"/>
      <family val="2"/>
    </font>
    <font>
      <b/>
      <sz val="20"/>
      <color theme="1"/>
      <name val="Calibri"/>
      <family val="2"/>
    </font>
    <font>
      <b/>
      <sz val="24"/>
      <color rgb="FF000000"/>
      <name val="Calibri"/>
      <family val="2"/>
    </font>
    <font>
      <sz val="24"/>
      <color theme="1"/>
      <name val="Arial Narrow"/>
      <family val="2"/>
    </font>
    <font>
      <sz val="18"/>
      <color theme="1"/>
      <name val="Arial Narrow"/>
      <family val="2"/>
    </font>
    <font>
      <b/>
      <sz val="26"/>
      <color theme="1"/>
      <name val="Arial Narrow"/>
      <family val="2"/>
    </font>
    <font>
      <b/>
      <sz val="14"/>
      <color rgb="FF000000"/>
      <name val="Arial Narrow"/>
      <family val="2"/>
    </font>
    <font>
      <sz val="12"/>
      <color theme="1"/>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rgb="FFD9D9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rgb="FFF79646"/>
      </left>
      <right style="dotted">
        <color rgb="FFF79646"/>
      </right>
      <top style="dotted">
        <color rgb="FFF79646"/>
      </top>
      <bottom style="dotted">
        <color rgb="FFF79646"/>
      </bottom>
    </border>
    <border>
      <left style="dotted">
        <color rgb="FFF79646"/>
      </left>
      <right style="dotted">
        <color rgb="FFF79646"/>
      </right>
      <top/>
      <bottom style="dotted">
        <color rgb="FFF7964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dashed">
        <color theme="9" tint="-0.24993999302387238"/>
      </left>
      <right style="dashed">
        <color theme="9" tint="-0.24993999302387238"/>
      </right>
      <top/>
      <bottom style="dashed">
        <color theme="9" tint="-0.24993999302387238"/>
      </bottom>
    </border>
    <border>
      <left style="thin"/>
      <right style="thin"/>
      <top/>
      <bottom/>
    </border>
    <border>
      <left/>
      <right style="dashed">
        <color theme="9" tint="-0.24993999302387238"/>
      </right>
      <top/>
      <botto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double"/>
      <right/>
      <top style="double"/>
      <bottom/>
    </border>
    <border>
      <left/>
      <right style="thin">
        <color theme="0"/>
      </right>
      <top style="double"/>
      <bottom/>
    </border>
    <border>
      <left style="thin">
        <color theme="0"/>
      </left>
      <right/>
      <top style="double"/>
      <bottom style="thin"/>
    </border>
    <border>
      <left/>
      <right style="double"/>
      <top style="double"/>
      <bottom style="thin"/>
    </border>
    <border>
      <left style="double"/>
      <right style="hair"/>
      <top style="thin"/>
      <bottom style="hair"/>
    </border>
    <border>
      <left style="hair"/>
      <right style="hair"/>
      <top style="thin"/>
      <bottom style="hair"/>
    </border>
    <border>
      <left style="hair"/>
      <right/>
      <top style="thin"/>
      <bottom style="hair"/>
    </border>
    <border>
      <left/>
      <right style="double"/>
      <top style="thin"/>
      <bottom style="hair"/>
    </border>
    <border>
      <left style="double"/>
      <right style="hair"/>
      <top style="hair"/>
      <bottom style="hair"/>
    </border>
    <border>
      <left style="hair"/>
      <right style="hair"/>
      <top style="hair"/>
      <bottom style="hair"/>
    </border>
    <border>
      <left style="hair"/>
      <right/>
      <top style="hair"/>
      <bottom style="hair"/>
    </border>
    <border>
      <left/>
      <right style="double"/>
      <top style="hair"/>
      <bottom style="hair"/>
    </border>
    <border>
      <left style="double"/>
      <right/>
      <top style="hair"/>
      <bottom style="hair"/>
    </border>
    <border>
      <left/>
      <right style="hair"/>
      <top style="hair"/>
      <bottom style="hair"/>
    </border>
    <border>
      <left style="double"/>
      <right/>
      <top style="hair"/>
      <bottom style="double"/>
    </border>
    <border>
      <left/>
      <right style="hair"/>
      <top style="hair"/>
      <bottom style="double"/>
    </border>
    <border>
      <left style="hair"/>
      <right/>
      <top style="hair"/>
      <bottom style="double"/>
    </border>
    <border>
      <left/>
      <right style="double"/>
      <top style="hair"/>
      <bottom style="double"/>
    </border>
    <border>
      <left style="dashed">
        <color theme="9" tint="-0.24993999302387238"/>
      </left>
      <right/>
      <top/>
      <bottom style="dashed">
        <color theme="9" tint="-0.24993999302387238"/>
      </bottom>
    </border>
    <border>
      <left/>
      <right/>
      <top/>
      <bottom style="dashed">
        <color theme="9" tint="-0.24993999302387238"/>
      </bottom>
    </border>
    <border>
      <left/>
      <right style="dashed">
        <color theme="9" tint="-0.24993999302387238"/>
      </right>
      <top/>
      <bottom style="dashed">
        <color theme="9" tint="-0.24993999302387238"/>
      </bottom>
    </border>
    <border>
      <left style="dashed">
        <color theme="9" tint="-0.24993999302387238"/>
      </left>
      <right/>
      <top style="dashed">
        <color theme="9" tint="-0.24993999302387238"/>
      </top>
      <bottom style="dashed">
        <color theme="9" tint="-0.24993999302387238"/>
      </bottom>
    </border>
    <border>
      <left/>
      <right/>
      <top style="dashed">
        <color theme="9" tint="-0.24993999302387238"/>
      </top>
      <bottom style="dashed">
        <color theme="9" tint="-0.24993999302387238"/>
      </bottom>
    </border>
    <border>
      <left/>
      <right style="dashed">
        <color theme="9" tint="-0.24993999302387238"/>
      </right>
      <top style="dashed">
        <color theme="9" tint="-0.24993999302387238"/>
      </top>
      <bottom style="dashed">
        <color theme="9" tint="-0.24993999302387238"/>
      </bottom>
    </border>
    <border>
      <left style="dashed">
        <color theme="9" tint="-0.24993999302387238"/>
      </left>
      <right/>
      <top style="dashed">
        <color theme="9" tint="-0.24993999302387238"/>
      </top>
      <bottom/>
    </border>
    <border>
      <left/>
      <right/>
      <top style="dashed">
        <color theme="9" tint="-0.24993999302387238"/>
      </top>
      <bottom/>
    </border>
    <border>
      <left/>
      <right style="dashed">
        <color theme="9" tint="-0.24993999302387238"/>
      </right>
      <top style="dashed">
        <color theme="9" tint="-0.24993999302387238"/>
      </top>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bottom/>
    </border>
    <border>
      <left/>
      <right style="medium">
        <color theme="0"/>
      </right>
      <top/>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ashed">
        <color theme="9" tint="-0.24993999302387238"/>
      </left>
      <right/>
      <top style="dashed">
        <color theme="9" tint="-0.24993999302387238"/>
      </top>
      <bottom style="thin"/>
    </border>
    <border>
      <left/>
      <right style="dashed">
        <color theme="9" tint="-0.24993999302387238"/>
      </right>
      <top style="dashed">
        <color theme="9" tint="-0.24993999302387238"/>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11" fillId="0" borderId="0">
      <alignment/>
      <protection/>
    </xf>
    <xf numFmtId="0" fontId="84" fillId="0" borderId="0">
      <alignment/>
      <protection/>
    </xf>
    <xf numFmtId="0" fontId="12" fillId="0" borderId="0">
      <alignment/>
      <protection/>
    </xf>
    <xf numFmtId="0" fontId="0" fillId="32" borderId="5" applyNumberFormat="0" applyFont="0" applyAlignment="0" applyProtection="0"/>
    <xf numFmtId="9" fontId="0"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398">
    <xf numFmtId="0" fontId="0" fillId="0" borderId="0" xfId="0" applyFont="1" applyAlignment="1">
      <alignment/>
    </xf>
    <xf numFmtId="0" fontId="91" fillId="0" borderId="0" xfId="0" applyFont="1" applyAlignment="1">
      <alignment/>
    </xf>
    <xf numFmtId="0" fontId="91" fillId="0" borderId="0" xfId="0" applyFont="1" applyAlignment="1">
      <alignment horizontal="center" vertical="center"/>
    </xf>
    <xf numFmtId="0" fontId="92" fillId="13" borderId="0" xfId="0" applyFont="1" applyFill="1" applyAlignment="1">
      <alignment horizontal="center" vertical="center"/>
    </xf>
    <xf numFmtId="0" fontId="91" fillId="0" borderId="0" xfId="0" applyFont="1" applyAlignment="1">
      <alignment horizontal="center"/>
    </xf>
    <xf numFmtId="0" fontId="91" fillId="33" borderId="0" xfId="0" applyFont="1" applyFill="1" applyAlignment="1">
      <alignment/>
    </xf>
    <xf numFmtId="0" fontId="84" fillId="0" borderId="0" xfId="0" applyFont="1" applyAlignment="1">
      <alignment/>
    </xf>
    <xf numFmtId="0" fontId="93" fillId="0" borderId="10" xfId="0" applyFont="1" applyBorder="1" applyAlignment="1">
      <alignment horizontal="left" vertical="center" wrapText="1" indent="1" readingOrder="1"/>
    </xf>
    <xf numFmtId="0" fontId="5" fillId="0" borderId="0" xfId="0" applyFont="1" applyAlignment="1">
      <alignment horizontal="center" vertical="center" wrapText="1"/>
    </xf>
    <xf numFmtId="0" fontId="94" fillId="34" borderId="0" xfId="0" applyFont="1" applyFill="1" applyAlignment="1">
      <alignment horizontal="center" vertical="center" wrapText="1" readingOrder="1"/>
    </xf>
    <xf numFmtId="0" fontId="95" fillId="35" borderId="11" xfId="0" applyFont="1" applyFill="1" applyBorder="1" applyAlignment="1">
      <alignment horizontal="center" vertical="center" wrapText="1" readingOrder="1"/>
    </xf>
    <xf numFmtId="0" fontId="95" fillId="0" borderId="11" xfId="0" applyFont="1" applyBorder="1" applyAlignment="1">
      <alignment horizontal="justify" vertical="center" wrapText="1" readingOrder="1"/>
    </xf>
    <xf numFmtId="9" fontId="95" fillId="0" borderId="11" xfId="0" applyNumberFormat="1" applyFont="1" applyBorder="1" applyAlignment="1">
      <alignment horizontal="center" vertical="center" wrapText="1" readingOrder="1"/>
    </xf>
    <xf numFmtId="0" fontId="95" fillId="36" borderId="10" xfId="0" applyFont="1" applyFill="1" applyBorder="1" applyAlignment="1">
      <alignment horizontal="center" vertical="center" wrapText="1" readingOrder="1"/>
    </xf>
    <xf numFmtId="0" fontId="95" fillId="0" borderId="10" xfId="0" applyFont="1" applyBorder="1" applyAlignment="1">
      <alignment horizontal="justify" vertical="center" wrapText="1" readingOrder="1"/>
    </xf>
    <xf numFmtId="9" fontId="95" fillId="0" borderId="10" xfId="0" applyNumberFormat="1" applyFont="1" applyBorder="1" applyAlignment="1">
      <alignment horizontal="center" vertical="center" wrapText="1" readingOrder="1"/>
    </xf>
    <xf numFmtId="0" fontId="95" fillId="37" borderId="10" xfId="0" applyFont="1" applyFill="1" applyBorder="1" applyAlignment="1">
      <alignment horizontal="center" vertical="center" wrapText="1" readingOrder="1"/>
    </xf>
    <xf numFmtId="0" fontId="95" fillId="38" borderId="10" xfId="0" applyFont="1" applyFill="1" applyBorder="1" applyAlignment="1">
      <alignment horizontal="center" vertical="center" wrapText="1" readingOrder="1"/>
    </xf>
    <xf numFmtId="0" fontId="96" fillId="39" borderId="10" xfId="0" applyFont="1" applyFill="1" applyBorder="1" applyAlignment="1">
      <alignment horizontal="center" vertical="center" wrapText="1" readingOrder="1"/>
    </xf>
    <xf numFmtId="0" fontId="28" fillId="0" borderId="0" xfId="0" applyFont="1" applyAlignment="1">
      <alignment/>
    </xf>
    <xf numFmtId="0" fontId="80" fillId="0" borderId="0" xfId="0" applyFont="1" applyAlignment="1">
      <alignment/>
    </xf>
    <xf numFmtId="0" fontId="92" fillId="0" borderId="0" xfId="0" applyFont="1" applyAlignment="1">
      <alignment horizontal="left" vertical="center"/>
    </xf>
    <xf numFmtId="0" fontId="92" fillId="33" borderId="0" xfId="0" applyFont="1" applyFill="1" applyAlignment="1">
      <alignment horizontal="center" vertical="center"/>
    </xf>
    <xf numFmtId="0" fontId="91" fillId="33" borderId="0" xfId="0" applyFont="1" applyFill="1" applyAlignment="1">
      <alignment horizontal="center" vertical="center"/>
    </xf>
    <xf numFmtId="0" fontId="97" fillId="0" borderId="0" xfId="0" applyFont="1" applyFill="1" applyAlignment="1">
      <alignment vertical="center"/>
    </xf>
    <xf numFmtId="0" fontId="98" fillId="0" borderId="0" xfId="0" applyFont="1" applyFill="1" applyAlignment="1">
      <alignment/>
    </xf>
    <xf numFmtId="0" fontId="86" fillId="0" borderId="0" xfId="0" applyFont="1" applyAlignment="1">
      <alignment/>
    </xf>
    <xf numFmtId="0" fontId="0" fillId="0" borderId="0" xfId="0" applyAlignment="1">
      <alignment/>
    </xf>
    <xf numFmtId="0" fontId="99" fillId="0" borderId="0" xfId="0" applyFont="1" applyBorder="1" applyAlignment="1">
      <alignment horizontal="justify" vertical="center" wrapText="1" readingOrder="1"/>
    </xf>
    <xf numFmtId="0" fontId="100" fillId="0" borderId="0" xfId="0" applyFont="1" applyAlignment="1">
      <alignment/>
    </xf>
    <xf numFmtId="0" fontId="101" fillId="34" borderId="0" xfId="0" applyFont="1" applyFill="1" applyAlignment="1">
      <alignment horizontal="center" vertical="center" wrapText="1" readingOrder="1"/>
    </xf>
    <xf numFmtId="0" fontId="102" fillId="0" borderId="11" xfId="0" applyFont="1" applyBorder="1" applyAlignment="1">
      <alignment horizontal="justify" vertical="center" wrapText="1" readingOrder="1"/>
    </xf>
    <xf numFmtId="0" fontId="102" fillId="0" borderId="10" xfId="0" applyFont="1" applyBorder="1" applyAlignment="1">
      <alignment horizontal="justify" vertical="center" wrapText="1" readingOrder="1"/>
    </xf>
    <xf numFmtId="0" fontId="102" fillId="35" borderId="11" xfId="0" applyFont="1" applyFill="1" applyBorder="1" applyAlignment="1">
      <alignment horizontal="center" vertical="center" wrapText="1" readingOrder="1"/>
    </xf>
    <xf numFmtId="0" fontId="102" fillId="36" borderId="10" xfId="0" applyFont="1" applyFill="1" applyBorder="1" applyAlignment="1">
      <alignment horizontal="center" vertical="center" wrapText="1" readingOrder="1"/>
    </xf>
    <xf numFmtId="0" fontId="102" fillId="37" borderId="10" xfId="0" applyFont="1" applyFill="1" applyBorder="1" applyAlignment="1">
      <alignment horizontal="center" vertical="center" wrapText="1" readingOrder="1"/>
    </xf>
    <xf numFmtId="0" fontId="102" fillId="38" borderId="10" xfId="0" applyFont="1" applyFill="1" applyBorder="1" applyAlignment="1">
      <alignment horizontal="center" vertical="center" wrapText="1" readingOrder="1"/>
    </xf>
    <xf numFmtId="0" fontId="103" fillId="39" borderId="10" xfId="0" applyFont="1" applyFill="1" applyBorder="1" applyAlignment="1">
      <alignment horizontal="center" vertical="center" wrapText="1" readingOrder="1"/>
    </xf>
    <xf numFmtId="0" fontId="102" fillId="0" borderId="11" xfId="0" applyFont="1" applyBorder="1" applyAlignment="1">
      <alignment horizontal="center" vertical="center" wrapText="1" readingOrder="1"/>
    </xf>
    <xf numFmtId="0" fontId="102" fillId="0" borderId="10" xfId="0" applyFont="1" applyBorder="1" applyAlignment="1">
      <alignment horizontal="center" vertical="center" wrapText="1" readingOrder="1"/>
    </xf>
    <xf numFmtId="0" fontId="104" fillId="40" borderId="12" xfId="0" applyFont="1" applyFill="1" applyBorder="1" applyAlignment="1" applyProtection="1">
      <alignment horizontal="center" vertical="center" wrapText="1" readingOrder="1"/>
      <protection hidden="1"/>
    </xf>
    <xf numFmtId="0" fontId="104" fillId="40" borderId="13" xfId="0" applyFont="1" applyFill="1" applyBorder="1" applyAlignment="1" applyProtection="1">
      <alignment horizontal="center" vertical="center" wrapText="1" readingOrder="1"/>
      <protection hidden="1"/>
    </xf>
    <xf numFmtId="0" fontId="104" fillId="40" borderId="14" xfId="0" applyFont="1" applyFill="1" applyBorder="1" applyAlignment="1" applyProtection="1">
      <alignment horizontal="center" vertical="center" wrapText="1" readingOrder="1"/>
      <protection hidden="1"/>
    </xf>
    <xf numFmtId="0" fontId="104" fillId="41" borderId="12" xfId="0" applyFont="1" applyFill="1" applyBorder="1" applyAlignment="1" applyProtection="1">
      <alignment horizontal="center" wrapText="1" readingOrder="1"/>
      <protection hidden="1"/>
    </xf>
    <xf numFmtId="0" fontId="104" fillId="41" borderId="13" xfId="0" applyFont="1" applyFill="1" applyBorder="1" applyAlignment="1" applyProtection="1">
      <alignment horizontal="center" wrapText="1" readingOrder="1"/>
      <protection hidden="1"/>
    </xf>
    <xf numFmtId="0" fontId="104" fillId="41" borderId="14" xfId="0" applyFont="1" applyFill="1" applyBorder="1" applyAlignment="1" applyProtection="1">
      <alignment horizontal="center" wrapText="1" readingOrder="1"/>
      <protection hidden="1"/>
    </xf>
    <xf numFmtId="0" fontId="104" fillId="40" borderId="15" xfId="0" applyFont="1" applyFill="1" applyBorder="1" applyAlignment="1" applyProtection="1">
      <alignment horizontal="center" vertical="center" wrapText="1" readingOrder="1"/>
      <protection hidden="1"/>
    </xf>
    <xf numFmtId="0" fontId="104" fillId="40" borderId="0" xfId="0" applyFont="1" applyFill="1" applyBorder="1" applyAlignment="1" applyProtection="1">
      <alignment horizontal="center" vertical="center" wrapText="1" readingOrder="1"/>
      <protection hidden="1"/>
    </xf>
    <xf numFmtId="0" fontId="104" fillId="40" borderId="16" xfId="0" applyFont="1" applyFill="1" applyBorder="1" applyAlignment="1" applyProtection="1">
      <alignment horizontal="center" vertical="center" wrapText="1" readingOrder="1"/>
      <protection hidden="1"/>
    </xf>
    <xf numFmtId="0" fontId="104" fillId="41" borderId="15" xfId="0" applyFont="1" applyFill="1" applyBorder="1" applyAlignment="1" applyProtection="1">
      <alignment horizontal="center" wrapText="1" readingOrder="1"/>
      <protection hidden="1"/>
    </xf>
    <xf numFmtId="0" fontId="104" fillId="41" borderId="0" xfId="0" applyFont="1" applyFill="1" applyBorder="1" applyAlignment="1" applyProtection="1">
      <alignment horizontal="center" wrapText="1" readingOrder="1"/>
      <protection hidden="1"/>
    </xf>
    <xf numFmtId="0" fontId="104" fillId="41" borderId="16" xfId="0" applyFont="1" applyFill="1" applyBorder="1" applyAlignment="1" applyProtection="1">
      <alignment horizontal="center" wrapText="1" readingOrder="1"/>
      <protection hidden="1"/>
    </xf>
    <xf numFmtId="0" fontId="104" fillId="40" borderId="0" xfId="0" applyFont="1" applyFill="1" applyAlignment="1" applyProtection="1">
      <alignment horizontal="center" vertical="center" wrapText="1" readingOrder="1"/>
      <protection hidden="1"/>
    </xf>
    <xf numFmtId="0" fontId="104" fillId="40" borderId="17" xfId="0" applyFont="1" applyFill="1" applyBorder="1" applyAlignment="1" applyProtection="1">
      <alignment horizontal="center" vertical="center" wrapText="1" readingOrder="1"/>
      <protection hidden="1"/>
    </xf>
    <xf numFmtId="0" fontId="104" fillId="40" borderId="18" xfId="0" applyFont="1" applyFill="1" applyBorder="1" applyAlignment="1" applyProtection="1">
      <alignment horizontal="center" vertical="center" wrapText="1" readingOrder="1"/>
      <protection hidden="1"/>
    </xf>
    <xf numFmtId="0" fontId="104" fillId="40" borderId="19" xfId="0" applyFont="1" applyFill="1" applyBorder="1" applyAlignment="1" applyProtection="1">
      <alignment horizontal="center" vertical="center" wrapText="1" readingOrder="1"/>
      <protection hidden="1"/>
    </xf>
    <xf numFmtId="0" fontId="104" fillId="41" borderId="17" xfId="0" applyFont="1" applyFill="1" applyBorder="1" applyAlignment="1" applyProtection="1">
      <alignment horizontal="center" wrapText="1" readingOrder="1"/>
      <protection hidden="1"/>
    </xf>
    <xf numFmtId="0" fontId="104" fillId="41" borderId="18" xfId="0" applyFont="1" applyFill="1" applyBorder="1" applyAlignment="1" applyProtection="1">
      <alignment horizontal="center" wrapText="1" readingOrder="1"/>
      <protection hidden="1"/>
    </xf>
    <xf numFmtId="0" fontId="104" fillId="41" borderId="19" xfId="0" applyFont="1" applyFill="1" applyBorder="1" applyAlignment="1" applyProtection="1">
      <alignment horizontal="center" wrapText="1" readingOrder="1"/>
      <protection hidden="1"/>
    </xf>
    <xf numFmtId="0" fontId="104" fillId="42" borderId="12" xfId="0" applyFont="1" applyFill="1" applyBorder="1" applyAlignment="1" applyProtection="1">
      <alignment horizontal="center" wrapText="1" readingOrder="1"/>
      <protection hidden="1"/>
    </xf>
    <xf numFmtId="0" fontId="104" fillId="42" borderId="13" xfId="0" applyFont="1" applyFill="1" applyBorder="1" applyAlignment="1" applyProtection="1">
      <alignment horizontal="center" wrapText="1" readingOrder="1"/>
      <protection hidden="1"/>
    </xf>
    <xf numFmtId="0" fontId="104" fillId="42" borderId="14" xfId="0" applyFont="1" applyFill="1" applyBorder="1" applyAlignment="1" applyProtection="1">
      <alignment horizontal="center" wrapText="1" readingOrder="1"/>
      <protection hidden="1"/>
    </xf>
    <xf numFmtId="0" fontId="104" fillId="42" borderId="15" xfId="0" applyFont="1" applyFill="1" applyBorder="1" applyAlignment="1" applyProtection="1">
      <alignment horizontal="center" wrapText="1" readingOrder="1"/>
      <protection hidden="1"/>
    </xf>
    <xf numFmtId="0" fontId="104" fillId="42" borderId="0" xfId="0" applyFont="1" applyFill="1" applyBorder="1" applyAlignment="1" applyProtection="1">
      <alignment horizontal="center" wrapText="1" readingOrder="1"/>
      <protection hidden="1"/>
    </xf>
    <xf numFmtId="0" fontId="104" fillId="42" borderId="16" xfId="0" applyFont="1" applyFill="1" applyBorder="1" applyAlignment="1" applyProtection="1">
      <alignment horizontal="center" wrapText="1" readingOrder="1"/>
      <protection hidden="1"/>
    </xf>
    <xf numFmtId="0" fontId="104" fillId="42" borderId="17" xfId="0" applyFont="1" applyFill="1" applyBorder="1" applyAlignment="1" applyProtection="1">
      <alignment horizontal="center" wrapText="1" readingOrder="1"/>
      <protection hidden="1"/>
    </xf>
    <xf numFmtId="0" fontId="104" fillId="42" borderId="18" xfId="0" applyFont="1" applyFill="1" applyBorder="1" applyAlignment="1" applyProtection="1">
      <alignment horizontal="center" wrapText="1" readingOrder="1"/>
      <protection hidden="1"/>
    </xf>
    <xf numFmtId="0" fontId="104" fillId="42" borderId="19" xfId="0" applyFont="1" applyFill="1" applyBorder="1" applyAlignment="1" applyProtection="1">
      <alignment horizontal="center" wrapText="1" readingOrder="1"/>
      <protection hidden="1"/>
    </xf>
    <xf numFmtId="0" fontId="104" fillId="35" borderId="12" xfId="0" applyFont="1" applyFill="1" applyBorder="1" applyAlignment="1" applyProtection="1">
      <alignment horizontal="center" wrapText="1" readingOrder="1"/>
      <protection hidden="1"/>
    </xf>
    <xf numFmtId="0" fontId="104" fillId="35" borderId="13" xfId="0" applyFont="1" applyFill="1" applyBorder="1" applyAlignment="1" applyProtection="1">
      <alignment horizontal="center" wrapText="1" readingOrder="1"/>
      <protection hidden="1"/>
    </xf>
    <xf numFmtId="0" fontId="104" fillId="35" borderId="14" xfId="0" applyFont="1" applyFill="1" applyBorder="1" applyAlignment="1" applyProtection="1">
      <alignment horizontal="center" wrapText="1" readingOrder="1"/>
      <protection hidden="1"/>
    </xf>
    <xf numFmtId="0" fontId="104" fillId="35" borderId="15" xfId="0" applyFont="1" applyFill="1" applyBorder="1" applyAlignment="1" applyProtection="1">
      <alignment horizontal="center" wrapText="1" readingOrder="1"/>
      <protection hidden="1"/>
    </xf>
    <xf numFmtId="0" fontId="104" fillId="35" borderId="0" xfId="0" applyFont="1" applyFill="1" applyBorder="1" applyAlignment="1" applyProtection="1">
      <alignment horizontal="center" wrapText="1" readingOrder="1"/>
      <protection hidden="1"/>
    </xf>
    <xf numFmtId="0" fontId="104" fillId="35" borderId="16" xfId="0" applyFont="1" applyFill="1" applyBorder="1" applyAlignment="1" applyProtection="1">
      <alignment horizontal="center" wrapText="1" readingOrder="1"/>
      <protection hidden="1"/>
    </xf>
    <xf numFmtId="0" fontId="104" fillId="35" borderId="17" xfId="0" applyFont="1" applyFill="1" applyBorder="1" applyAlignment="1" applyProtection="1">
      <alignment horizontal="center" wrapText="1" readingOrder="1"/>
      <protection hidden="1"/>
    </xf>
    <xf numFmtId="0" fontId="104" fillId="35" borderId="18" xfId="0" applyFont="1" applyFill="1" applyBorder="1" applyAlignment="1" applyProtection="1">
      <alignment horizontal="center" wrapText="1" readingOrder="1"/>
      <protection hidden="1"/>
    </xf>
    <xf numFmtId="0" fontId="104" fillId="35" borderId="19" xfId="0" applyFont="1" applyFill="1" applyBorder="1" applyAlignment="1" applyProtection="1">
      <alignment horizontal="center" wrapText="1" readingOrder="1"/>
      <protection hidden="1"/>
    </xf>
    <xf numFmtId="0" fontId="105" fillId="42" borderId="13" xfId="0" applyFont="1" applyFill="1" applyBorder="1" applyAlignment="1" applyProtection="1">
      <alignment horizontal="center" wrapText="1" readingOrder="1"/>
      <protection hidden="1"/>
    </xf>
    <xf numFmtId="0" fontId="0" fillId="33" borderId="0" xfId="0" applyFill="1" applyAlignment="1">
      <alignment/>
    </xf>
    <xf numFmtId="0" fontId="13" fillId="33" borderId="20" xfId="52" applyFont="1" applyFill="1" applyBorder="1" applyProtection="1">
      <alignment/>
      <protection/>
    </xf>
    <xf numFmtId="0" fontId="13" fillId="33" borderId="21" xfId="52" applyFont="1" applyFill="1" applyBorder="1" applyProtection="1">
      <alignment/>
      <protection/>
    </xf>
    <xf numFmtId="0" fontId="13" fillId="33" borderId="22" xfId="52" applyFont="1" applyFill="1" applyBorder="1" applyProtection="1">
      <alignment/>
      <protection/>
    </xf>
    <xf numFmtId="0" fontId="106" fillId="33" borderId="0" xfId="0" applyFont="1" applyFill="1" applyAlignment="1">
      <alignment vertical="center"/>
    </xf>
    <xf numFmtId="0" fontId="84" fillId="33" borderId="0" xfId="0" applyFont="1" applyFill="1" applyAlignment="1">
      <alignment/>
    </xf>
    <xf numFmtId="0" fontId="107" fillId="33" borderId="0" xfId="0" applyFont="1" applyFill="1" applyAlignment="1">
      <alignment/>
    </xf>
    <xf numFmtId="0" fontId="108" fillId="33" borderId="23" xfId="0" applyFont="1" applyFill="1" applyBorder="1" applyAlignment="1">
      <alignment horizontal="center" vertical="center" wrapText="1" readingOrder="1"/>
    </xf>
    <xf numFmtId="0" fontId="109" fillId="33" borderId="23" xfId="0" applyFont="1" applyFill="1" applyBorder="1" applyAlignment="1">
      <alignment horizontal="justify" vertical="center" wrapText="1" readingOrder="1"/>
    </xf>
    <xf numFmtId="9" fontId="108" fillId="33" borderId="24" xfId="0" applyNumberFormat="1" applyFont="1" applyFill="1" applyBorder="1" applyAlignment="1">
      <alignment horizontal="center" vertical="center" wrapText="1" readingOrder="1"/>
    </xf>
    <xf numFmtId="0" fontId="108" fillId="33" borderId="25" xfId="0" applyFont="1" applyFill="1" applyBorder="1" applyAlignment="1">
      <alignment horizontal="center" vertical="center" wrapText="1" readingOrder="1"/>
    </xf>
    <xf numFmtId="0" fontId="109" fillId="33" borderId="25" xfId="0" applyFont="1" applyFill="1" applyBorder="1" applyAlignment="1">
      <alignment horizontal="justify" vertical="center" wrapText="1" readingOrder="1"/>
    </xf>
    <xf numFmtId="9" fontId="108" fillId="33" borderId="26" xfId="0" applyNumberFormat="1" applyFont="1" applyFill="1" applyBorder="1" applyAlignment="1">
      <alignment horizontal="center" vertical="center" wrapText="1" readingOrder="1"/>
    </xf>
    <xf numFmtId="0" fontId="109" fillId="33" borderId="26" xfId="0" applyFont="1" applyFill="1" applyBorder="1" applyAlignment="1">
      <alignment horizontal="center" vertical="center" wrapText="1" readingOrder="1"/>
    </xf>
    <xf numFmtId="0" fontId="108" fillId="33" borderId="27" xfId="0" applyFont="1" applyFill="1" applyBorder="1" applyAlignment="1">
      <alignment horizontal="center" vertical="center" wrapText="1" readingOrder="1"/>
    </xf>
    <xf numFmtId="0" fontId="109" fillId="33" borderId="27" xfId="0" applyFont="1" applyFill="1" applyBorder="1" applyAlignment="1">
      <alignment horizontal="justify" vertical="center" wrapText="1" readingOrder="1"/>
    </xf>
    <xf numFmtId="0" fontId="109" fillId="33" borderId="28" xfId="0" applyFont="1" applyFill="1" applyBorder="1" applyAlignment="1">
      <alignment horizontal="center" vertical="center" wrapText="1" readingOrder="1"/>
    </xf>
    <xf numFmtId="0" fontId="110" fillId="33" borderId="0" xfId="0" applyFont="1" applyFill="1" applyAlignment="1">
      <alignment/>
    </xf>
    <xf numFmtId="0" fontId="108" fillId="7" borderId="29" xfId="0" applyFont="1" applyFill="1" applyBorder="1" applyAlignment="1">
      <alignment horizontal="center" vertical="center" wrapText="1" readingOrder="1"/>
    </xf>
    <xf numFmtId="0" fontId="108" fillId="7" borderId="30" xfId="0" applyFont="1" applyFill="1" applyBorder="1" applyAlignment="1">
      <alignment horizontal="center" vertical="center" wrapText="1" readingOrder="1"/>
    </xf>
    <xf numFmtId="0" fontId="80" fillId="33" borderId="0" xfId="0" applyFont="1" applyFill="1" applyAlignment="1">
      <alignment/>
    </xf>
    <xf numFmtId="0" fontId="6" fillId="33" borderId="0" xfId="0" applyFont="1" applyFill="1" applyAlignment="1">
      <alignment horizontal="center" vertical="center" wrapText="1"/>
    </xf>
    <xf numFmtId="0" fontId="99" fillId="33" borderId="0" xfId="0" applyFont="1" applyFill="1" applyBorder="1" applyAlignment="1">
      <alignment horizontal="justify" vertical="center" wrapText="1" readingOrder="1"/>
    </xf>
    <xf numFmtId="0" fontId="92" fillId="33" borderId="0" xfId="0" applyFont="1" applyFill="1" applyAlignment="1">
      <alignment vertical="center"/>
    </xf>
    <xf numFmtId="0" fontId="28" fillId="33" borderId="0" xfId="0" applyFont="1" applyFill="1" applyAlignment="1">
      <alignment/>
    </xf>
    <xf numFmtId="0" fontId="92" fillId="33" borderId="0" xfId="0" applyFont="1" applyFill="1" applyAlignment="1">
      <alignment horizontal="left" vertical="center"/>
    </xf>
    <xf numFmtId="0" fontId="13" fillId="33" borderId="15" xfId="52" applyFont="1" applyFill="1" applyBorder="1" applyProtection="1">
      <alignment/>
      <protection/>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top" wrapText="1"/>
      <protection/>
    </xf>
    <xf numFmtId="0" fontId="13" fillId="33" borderId="0" xfId="52" applyFont="1" applyFill="1" applyBorder="1" applyProtection="1">
      <alignment/>
      <protection/>
    </xf>
    <xf numFmtId="0" fontId="13" fillId="33" borderId="16" xfId="52" applyFont="1" applyFill="1" applyBorder="1" applyProtection="1">
      <alignment/>
      <protection/>
    </xf>
    <xf numFmtId="0" fontId="13" fillId="33" borderId="17" xfId="52" applyFont="1" applyFill="1" applyBorder="1" applyProtection="1">
      <alignment/>
      <protection/>
    </xf>
    <xf numFmtId="0" fontId="13" fillId="33" borderId="18" xfId="52" applyFont="1" applyFill="1" applyBorder="1" applyProtection="1">
      <alignment/>
      <protection/>
    </xf>
    <xf numFmtId="0" fontId="13" fillId="33" borderId="19" xfId="52" applyFont="1" applyFill="1" applyBorder="1" applyProtection="1">
      <alignment/>
      <protection/>
    </xf>
    <xf numFmtId="0" fontId="17" fillId="33" borderId="0" xfId="52" applyFont="1" applyFill="1" applyBorder="1" applyAlignment="1" applyProtection="1">
      <alignment horizontal="left" vertical="center" wrapText="1"/>
      <protection/>
    </xf>
    <xf numFmtId="0" fontId="13" fillId="33" borderId="0" xfId="52" applyFont="1" applyFill="1" applyBorder="1" applyAlignment="1" applyProtection="1">
      <alignment horizontal="left" vertical="center" wrapText="1"/>
      <protection/>
    </xf>
    <xf numFmtId="0" fontId="13" fillId="33" borderId="0" xfId="52" applyFont="1" applyFill="1" applyBorder="1" applyAlignment="1" applyProtection="1" quotePrefix="1">
      <alignment horizontal="left" vertical="center" wrapText="1"/>
      <protection/>
    </xf>
    <xf numFmtId="0" fontId="13" fillId="33" borderId="16" xfId="52" applyFont="1" applyFill="1" applyBorder="1" applyAlignment="1" applyProtection="1">
      <alignment/>
      <protection/>
    </xf>
    <xf numFmtId="0" fontId="15" fillId="33" borderId="15" xfId="52" applyFont="1" applyFill="1" applyBorder="1" applyAlignment="1" applyProtection="1" quotePrefix="1">
      <alignment horizontal="left" vertical="top" wrapText="1"/>
      <protection/>
    </xf>
    <xf numFmtId="0" fontId="16" fillId="33" borderId="0" xfId="52" applyFont="1" applyFill="1" applyBorder="1" applyAlignment="1" applyProtection="1" quotePrefix="1">
      <alignment horizontal="left" vertical="top" wrapText="1"/>
      <protection/>
    </xf>
    <xf numFmtId="0" fontId="16" fillId="33" borderId="16" xfId="52" applyFont="1" applyFill="1" applyBorder="1" applyAlignment="1" applyProtection="1" quotePrefix="1">
      <alignment horizontal="left" vertical="top" wrapText="1"/>
      <protection/>
    </xf>
    <xf numFmtId="0" fontId="92" fillId="13" borderId="25" xfId="0" applyFont="1" applyFill="1" applyBorder="1" applyAlignment="1">
      <alignment horizontal="center" vertical="center" textRotation="90"/>
    </xf>
    <xf numFmtId="0" fontId="91" fillId="0" borderId="25" xfId="0" applyFont="1" applyBorder="1" applyAlignment="1" applyProtection="1">
      <alignment horizontal="center" vertical="center"/>
      <protection/>
    </xf>
    <xf numFmtId="0" fontId="91" fillId="0" borderId="25" xfId="0" applyFont="1" applyBorder="1" applyAlignment="1" applyProtection="1">
      <alignment horizontal="center" vertical="center"/>
      <protection hidden="1"/>
    </xf>
    <xf numFmtId="0" fontId="91" fillId="0" borderId="25" xfId="0" applyFont="1" applyBorder="1" applyAlignment="1" applyProtection="1">
      <alignment horizontal="center" vertical="center" textRotation="90"/>
      <protection locked="0"/>
    </xf>
    <xf numFmtId="9" fontId="91" fillId="0" borderId="25" xfId="0" applyNumberFormat="1" applyFont="1" applyBorder="1" applyAlignment="1" applyProtection="1">
      <alignment horizontal="center" vertical="center"/>
      <protection hidden="1"/>
    </xf>
    <xf numFmtId="164" fontId="91" fillId="0" borderId="25" xfId="56" applyNumberFormat="1" applyFont="1" applyBorder="1" applyAlignment="1">
      <alignment horizontal="center" vertical="center"/>
    </xf>
    <xf numFmtId="0" fontId="92" fillId="0" borderId="25" xfId="0" applyFont="1" applyFill="1" applyBorder="1" applyAlignment="1" applyProtection="1">
      <alignment horizontal="center" vertical="center" textRotation="90" wrapText="1"/>
      <protection hidden="1"/>
    </xf>
    <xf numFmtId="0" fontId="92" fillId="0" borderId="25" xfId="0" applyFont="1" applyBorder="1" applyAlignment="1" applyProtection="1">
      <alignment horizontal="center" vertical="center" textRotation="90"/>
      <protection hidden="1"/>
    </xf>
    <xf numFmtId="0" fontId="91" fillId="0" borderId="25" xfId="0" applyFont="1" applyBorder="1" applyAlignment="1" applyProtection="1">
      <alignment horizontal="center" vertical="center" wrapText="1"/>
      <protection locked="0"/>
    </xf>
    <xf numFmtId="0" fontId="111" fillId="0" borderId="25" xfId="0" applyFont="1" applyBorder="1" applyAlignment="1" applyProtection="1">
      <alignment horizontal="center" vertical="center" wrapText="1"/>
      <protection locked="0"/>
    </xf>
    <xf numFmtId="0" fontId="91" fillId="0" borderId="25" xfId="0" applyFont="1" applyBorder="1" applyAlignment="1" applyProtection="1">
      <alignment horizontal="center" vertical="center"/>
      <protection locked="0"/>
    </xf>
    <xf numFmtId="0" fontId="16" fillId="0" borderId="25" xfId="0" applyFont="1" applyBorder="1" applyAlignment="1" applyProtection="1">
      <alignment horizontal="center" vertical="center" wrapText="1"/>
      <protection locked="0"/>
    </xf>
    <xf numFmtId="0" fontId="92" fillId="0" borderId="25" xfId="0" applyFont="1" applyFill="1" applyBorder="1" applyAlignment="1" applyProtection="1">
      <alignment horizontal="center" vertical="center" wrapText="1"/>
      <protection hidden="1"/>
    </xf>
    <xf numFmtId="9" fontId="91" fillId="0" borderId="25" xfId="0" applyNumberFormat="1" applyFont="1" applyBorder="1" applyAlignment="1" applyProtection="1">
      <alignment horizontal="center" vertical="center" wrapText="1"/>
      <protection hidden="1"/>
    </xf>
    <xf numFmtId="0" fontId="92" fillId="0" borderId="25" xfId="0" applyFont="1" applyBorder="1" applyAlignment="1" applyProtection="1">
      <alignment horizontal="center" vertical="center"/>
      <protection hidden="1"/>
    </xf>
    <xf numFmtId="0" fontId="91" fillId="0" borderId="31" xfId="0" applyFont="1" applyBorder="1" applyAlignment="1">
      <alignment horizontal="center" vertical="center"/>
    </xf>
    <xf numFmtId="0" fontId="91" fillId="0" borderId="25" xfId="0" applyFont="1" applyFill="1" applyBorder="1" applyAlignment="1" applyProtection="1">
      <alignment horizontal="center" vertical="center" wrapText="1"/>
      <protection locked="0"/>
    </xf>
    <xf numFmtId="9" fontId="91" fillId="0" borderId="25" xfId="0" applyNumberFormat="1" applyFont="1" applyFill="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91" fillId="0" borderId="32" xfId="0" applyFont="1" applyBorder="1" applyAlignment="1" applyProtection="1">
      <alignment horizontal="center" vertical="center" wrapText="1"/>
      <protection locked="0"/>
    </xf>
    <xf numFmtId="0" fontId="91" fillId="0" borderId="32" xfId="0" applyFont="1" applyBorder="1" applyAlignment="1" applyProtection="1">
      <alignment horizontal="center" vertical="center"/>
      <protection locked="0"/>
    </xf>
    <xf numFmtId="0" fontId="91" fillId="0" borderId="32" xfId="0" applyFont="1" applyFill="1" applyBorder="1" applyAlignment="1" applyProtection="1">
      <alignment vertical="center" wrapText="1"/>
      <protection locked="0"/>
    </xf>
    <xf numFmtId="14" fontId="91" fillId="0" borderId="25" xfId="0" applyNumberFormat="1" applyFont="1" applyBorder="1" applyAlignment="1" applyProtection="1">
      <alignment horizontal="center" vertical="center"/>
      <protection locked="0"/>
    </xf>
    <xf numFmtId="14" fontId="91" fillId="0" borderId="25" xfId="0" applyNumberFormat="1" applyFont="1" applyBorder="1" applyAlignment="1" applyProtection="1">
      <alignment horizontal="center" vertical="center" wrapText="1"/>
      <protection locked="0"/>
    </xf>
    <xf numFmtId="0" fontId="91" fillId="0" borderId="32" xfId="0" applyFont="1" applyBorder="1" applyAlignment="1" applyProtection="1">
      <alignment horizontal="center" vertical="center"/>
      <protection/>
    </xf>
    <xf numFmtId="0" fontId="91" fillId="0" borderId="32" xfId="0" applyFont="1" applyFill="1" applyBorder="1" applyAlignment="1" applyProtection="1">
      <alignment horizontal="center" vertical="center" wrapText="1"/>
      <protection locked="0"/>
    </xf>
    <xf numFmtId="0" fontId="92" fillId="0" borderId="32" xfId="0" applyFont="1" applyFill="1" applyBorder="1" applyAlignment="1" applyProtection="1">
      <alignment horizontal="center" vertical="center" wrapText="1"/>
      <protection hidden="1"/>
    </xf>
    <xf numFmtId="9" fontId="91" fillId="0" borderId="32" xfId="0" applyNumberFormat="1" applyFont="1" applyBorder="1" applyAlignment="1" applyProtection="1">
      <alignment horizontal="center" vertical="center" wrapText="1"/>
      <protection hidden="1"/>
    </xf>
    <xf numFmtId="9" fontId="91" fillId="0" borderId="32" xfId="0" applyNumberFormat="1" applyFont="1" applyFill="1" applyBorder="1" applyAlignment="1" applyProtection="1">
      <alignment horizontal="center" vertical="center" wrapText="1"/>
      <protection locked="0"/>
    </xf>
    <xf numFmtId="0" fontId="92" fillId="0" borderId="32" xfId="0" applyFont="1" applyBorder="1" applyAlignment="1" applyProtection="1">
      <alignment horizontal="center" vertical="center"/>
      <protection hidden="1"/>
    </xf>
    <xf numFmtId="0" fontId="111" fillId="0" borderId="32" xfId="0" applyFont="1" applyBorder="1" applyAlignment="1" applyProtection="1">
      <alignment horizontal="justify" vertical="center" wrapText="1"/>
      <protection locked="0"/>
    </xf>
    <xf numFmtId="0" fontId="91" fillId="0" borderId="32" xfId="0" applyFont="1" applyBorder="1" applyAlignment="1" applyProtection="1">
      <alignment horizontal="center" vertical="center"/>
      <protection hidden="1"/>
    </xf>
    <xf numFmtId="0" fontId="91" fillId="0" borderId="32" xfId="0" applyFont="1" applyBorder="1" applyAlignment="1" applyProtection="1">
      <alignment horizontal="center" vertical="center" textRotation="90"/>
      <protection locked="0"/>
    </xf>
    <xf numFmtId="9" fontId="91" fillId="0" borderId="32" xfId="0" applyNumberFormat="1" applyFont="1" applyBorder="1" applyAlignment="1" applyProtection="1">
      <alignment horizontal="center" vertical="center"/>
      <protection hidden="1"/>
    </xf>
    <xf numFmtId="164" fontId="91" fillId="0" borderId="32" xfId="56" applyNumberFormat="1" applyFont="1" applyBorder="1" applyAlignment="1">
      <alignment horizontal="center" vertical="center"/>
    </xf>
    <xf numFmtId="0" fontId="92" fillId="0" borderId="32" xfId="0" applyFont="1" applyFill="1" applyBorder="1" applyAlignment="1" applyProtection="1">
      <alignment horizontal="center" vertical="center" textRotation="90" wrapText="1"/>
      <protection hidden="1"/>
    </xf>
    <xf numFmtId="0" fontId="92" fillId="0" borderId="32" xfId="0" applyFont="1" applyBorder="1" applyAlignment="1" applyProtection="1">
      <alignment horizontal="center" vertical="center" textRotation="90"/>
      <protection hidden="1"/>
    </xf>
    <xf numFmtId="0" fontId="91" fillId="0" borderId="33" xfId="0" applyFont="1" applyBorder="1" applyAlignment="1" applyProtection="1">
      <alignment horizontal="center" vertical="center" wrapText="1"/>
      <protection locked="0"/>
    </xf>
    <xf numFmtId="14" fontId="91" fillId="0" borderId="32" xfId="0" applyNumberFormat="1" applyFont="1" applyBorder="1" applyAlignment="1" applyProtection="1">
      <alignment horizontal="center" vertical="center"/>
      <protection locked="0"/>
    </xf>
    <xf numFmtId="14" fontId="91" fillId="0" borderId="32" xfId="0" applyNumberFormat="1" applyFont="1" applyBorder="1" applyAlignment="1" applyProtection="1">
      <alignment horizontal="center" vertical="center" wrapText="1"/>
      <protection locked="0"/>
    </xf>
    <xf numFmtId="0" fontId="14" fillId="19" borderId="34" xfId="52" applyFont="1" applyFill="1" applyBorder="1" applyAlignment="1" applyProtection="1">
      <alignment horizontal="center" vertical="center" wrapText="1"/>
      <protection/>
    </xf>
    <xf numFmtId="0" fontId="14" fillId="19" borderId="35" xfId="52" applyFont="1" applyFill="1" applyBorder="1" applyAlignment="1" applyProtection="1">
      <alignment horizontal="center" vertical="center" wrapText="1"/>
      <protection/>
    </xf>
    <xf numFmtId="0" fontId="14" fillId="19" borderId="36" xfId="52" applyFont="1" applyFill="1" applyBorder="1" applyAlignment="1" applyProtection="1">
      <alignment horizontal="center" vertical="center" wrapText="1"/>
      <protection/>
    </xf>
    <xf numFmtId="0" fontId="13" fillId="0" borderId="15" xfId="52" applyFont="1" applyBorder="1" applyAlignment="1" applyProtection="1" quotePrefix="1">
      <alignment horizontal="left" vertical="center" wrapText="1"/>
      <protection/>
    </xf>
    <xf numFmtId="0" fontId="13" fillId="0" borderId="0" xfId="52" applyFont="1" applyBorder="1" applyAlignment="1" applyProtection="1" quotePrefix="1">
      <alignment horizontal="left" vertical="center" wrapText="1"/>
      <protection/>
    </xf>
    <xf numFmtId="0" fontId="13" fillId="0" borderId="16" xfId="52" applyFont="1" applyBorder="1" applyAlignment="1" applyProtection="1" quotePrefix="1">
      <alignment horizontal="left" vertical="center" wrapText="1"/>
      <protection/>
    </xf>
    <xf numFmtId="0" fontId="13" fillId="0" borderId="37" xfId="52" applyFont="1" applyBorder="1" applyAlignment="1" applyProtection="1" quotePrefix="1">
      <alignment horizontal="left" vertical="center" wrapText="1"/>
      <protection/>
    </xf>
    <xf numFmtId="0" fontId="13" fillId="0" borderId="38" xfId="52" applyFont="1" applyBorder="1" applyAlignment="1" applyProtection="1" quotePrefix="1">
      <alignment horizontal="left" vertical="center" wrapText="1"/>
      <protection/>
    </xf>
    <xf numFmtId="0" fontId="13" fillId="0" borderId="39" xfId="52" applyFont="1" applyBorder="1" applyAlignment="1" applyProtection="1" quotePrefix="1">
      <alignment horizontal="left" vertical="center" wrapText="1"/>
      <protection/>
    </xf>
    <xf numFmtId="0" fontId="15" fillId="33" borderId="20" xfId="52" applyFont="1" applyFill="1" applyBorder="1" applyAlignment="1" applyProtection="1" quotePrefix="1">
      <alignment horizontal="left" vertical="top" wrapText="1"/>
      <protection/>
    </xf>
    <xf numFmtId="0" fontId="16" fillId="33" borderId="21" xfId="52" applyFont="1" applyFill="1" applyBorder="1" applyAlignment="1" applyProtection="1" quotePrefix="1">
      <alignment horizontal="left" vertical="top" wrapText="1"/>
      <protection/>
    </xf>
    <xf numFmtId="0" fontId="16" fillId="33" borderId="22" xfId="52" applyFont="1" applyFill="1" applyBorder="1" applyAlignment="1" applyProtection="1" quotePrefix="1">
      <alignment horizontal="left" vertical="top" wrapText="1"/>
      <protection/>
    </xf>
    <xf numFmtId="0" fontId="13" fillId="0" borderId="15" xfId="52" applyFont="1" applyBorder="1" applyAlignment="1" applyProtection="1" quotePrefix="1">
      <alignment horizontal="left" vertical="top" wrapText="1"/>
      <protection/>
    </xf>
    <xf numFmtId="0" fontId="13" fillId="0" borderId="0" xfId="52" applyFont="1" applyBorder="1" applyAlignment="1" applyProtection="1" quotePrefix="1">
      <alignment horizontal="left" vertical="top" wrapText="1"/>
      <protection/>
    </xf>
    <xf numFmtId="0" fontId="13" fillId="0" borderId="16" xfId="52" applyFont="1" applyBorder="1" applyAlignment="1" applyProtection="1" quotePrefix="1">
      <alignment horizontal="left" vertical="top" wrapText="1"/>
      <protection/>
    </xf>
    <xf numFmtId="0" fontId="18" fillId="19" borderId="40" xfId="54" applyFont="1" applyFill="1" applyBorder="1" applyAlignment="1" applyProtection="1">
      <alignment horizontal="center" vertical="center" wrapText="1"/>
      <protection/>
    </xf>
    <xf numFmtId="0" fontId="18" fillId="19" borderId="41" xfId="54" applyFont="1" applyFill="1" applyBorder="1" applyAlignment="1" applyProtection="1">
      <alignment horizontal="center" vertical="center" wrapText="1"/>
      <protection/>
    </xf>
    <xf numFmtId="0" fontId="18" fillId="19" borderId="42" xfId="52" applyFont="1" applyFill="1" applyBorder="1" applyAlignment="1" applyProtection="1">
      <alignment horizontal="center" vertical="center"/>
      <protection/>
    </xf>
    <xf numFmtId="0" fontId="18" fillId="19" borderId="43" xfId="52" applyFont="1" applyFill="1" applyBorder="1" applyAlignment="1" applyProtection="1">
      <alignment horizontal="center" vertical="center"/>
      <protection/>
    </xf>
    <xf numFmtId="0" fontId="3" fillId="33" borderId="37" xfId="52" applyFont="1" applyFill="1" applyBorder="1" applyAlignment="1" applyProtection="1" quotePrefix="1">
      <alignment horizontal="justify" vertical="center" wrapText="1"/>
      <protection/>
    </xf>
    <xf numFmtId="0" fontId="3" fillId="33" borderId="38" xfId="52" applyFont="1" applyFill="1" applyBorder="1" applyAlignment="1" applyProtection="1" quotePrefix="1">
      <alignment horizontal="justify" vertical="center" wrapText="1"/>
      <protection/>
    </xf>
    <xf numFmtId="0" fontId="3" fillId="33" borderId="39" xfId="52" applyFont="1" applyFill="1" applyBorder="1" applyAlignment="1" applyProtection="1" quotePrefix="1">
      <alignment horizontal="justify" vertical="center" wrapText="1"/>
      <protection/>
    </xf>
    <xf numFmtId="0" fontId="18" fillId="33" borderId="44" xfId="54" applyFont="1" applyFill="1" applyBorder="1" applyAlignment="1" applyProtection="1">
      <alignment horizontal="left" vertical="top" wrapText="1" readingOrder="1"/>
      <protection/>
    </xf>
    <xf numFmtId="0" fontId="18" fillId="33" borderId="45" xfId="54" applyFont="1" applyFill="1" applyBorder="1" applyAlignment="1" applyProtection="1">
      <alignment horizontal="left" vertical="top" wrapText="1" readingOrder="1"/>
      <protection/>
    </xf>
    <xf numFmtId="0" fontId="19" fillId="33" borderId="46" xfId="52" applyFont="1" applyFill="1" applyBorder="1" applyAlignment="1" applyProtection="1">
      <alignment horizontal="justify" vertical="center" wrapText="1"/>
      <protection/>
    </xf>
    <xf numFmtId="0" fontId="19" fillId="33" borderId="47" xfId="52" applyFont="1" applyFill="1" applyBorder="1" applyAlignment="1" applyProtection="1">
      <alignment horizontal="justify" vertical="center" wrapText="1"/>
      <protection/>
    </xf>
    <xf numFmtId="0" fontId="18" fillId="33" borderId="48" xfId="0" applyFont="1" applyFill="1" applyBorder="1" applyAlignment="1" applyProtection="1">
      <alignment horizontal="left" vertical="center" wrapText="1"/>
      <protection/>
    </xf>
    <xf numFmtId="0" fontId="18" fillId="33" borderId="49" xfId="0" applyFont="1" applyFill="1" applyBorder="1" applyAlignment="1" applyProtection="1">
      <alignment horizontal="left" vertical="center" wrapText="1"/>
      <protection/>
    </xf>
    <xf numFmtId="0" fontId="19" fillId="33" borderId="50" xfId="52" applyFont="1" applyFill="1" applyBorder="1" applyAlignment="1" applyProtection="1">
      <alignment horizontal="justify" vertical="center" wrapText="1"/>
      <protection/>
    </xf>
    <xf numFmtId="0" fontId="19" fillId="33" borderId="51" xfId="52" applyFont="1" applyFill="1" applyBorder="1" applyAlignment="1" applyProtection="1">
      <alignment horizontal="justify" vertical="center" wrapText="1"/>
      <protection/>
    </xf>
    <xf numFmtId="0" fontId="13" fillId="33" borderId="15" xfId="52" applyFont="1" applyFill="1" applyBorder="1" applyAlignment="1" applyProtection="1">
      <alignment horizontal="left" vertical="top" wrapText="1"/>
      <protection/>
    </xf>
    <xf numFmtId="0" fontId="13" fillId="33" borderId="0" xfId="52" applyFont="1" applyFill="1" applyBorder="1" applyAlignment="1" applyProtection="1">
      <alignment horizontal="left" vertical="top" wrapText="1"/>
      <protection/>
    </xf>
    <xf numFmtId="0" fontId="13" fillId="33" borderId="16" xfId="52" applyFont="1" applyFill="1" applyBorder="1" applyAlignment="1" applyProtection="1">
      <alignment horizontal="left" vertical="top" wrapText="1"/>
      <protection/>
    </xf>
    <xf numFmtId="0" fontId="18" fillId="33" borderId="52" xfId="0" applyFont="1" applyFill="1" applyBorder="1" applyAlignment="1" applyProtection="1">
      <alignment horizontal="left" vertical="center" wrapText="1"/>
      <protection/>
    </xf>
    <xf numFmtId="0" fontId="18" fillId="33" borderId="53" xfId="0" applyFont="1" applyFill="1" applyBorder="1" applyAlignment="1" applyProtection="1">
      <alignment horizontal="left" vertical="center" wrapText="1"/>
      <protection/>
    </xf>
    <xf numFmtId="0" fontId="18" fillId="33" borderId="54" xfId="0" applyFont="1" applyFill="1" applyBorder="1" applyAlignment="1" applyProtection="1">
      <alignment horizontal="left" vertical="center" wrapText="1"/>
      <protection/>
    </xf>
    <xf numFmtId="0" fontId="18" fillId="33" borderId="55" xfId="0" applyFont="1" applyFill="1" applyBorder="1" applyAlignment="1" applyProtection="1">
      <alignment horizontal="left" vertical="center" wrapText="1"/>
      <protection/>
    </xf>
    <xf numFmtId="0" fontId="19" fillId="33" borderId="56" xfId="0" applyFont="1" applyFill="1" applyBorder="1" applyAlignment="1" applyProtection="1">
      <alignment horizontal="justify" vertical="center" wrapText="1"/>
      <protection/>
    </xf>
    <xf numFmtId="0" fontId="19" fillId="33" borderId="57" xfId="0" applyFont="1" applyFill="1" applyBorder="1" applyAlignment="1" applyProtection="1">
      <alignment horizontal="justify" vertical="center" wrapText="1"/>
      <protection/>
    </xf>
    <xf numFmtId="0" fontId="92" fillId="13" borderId="25" xfId="0" applyFont="1" applyFill="1" applyBorder="1" applyAlignment="1">
      <alignment horizontal="center" vertical="center" wrapText="1"/>
    </xf>
    <xf numFmtId="0" fontId="92" fillId="13" borderId="25" xfId="0" applyFont="1" applyFill="1" applyBorder="1" applyAlignment="1">
      <alignment horizontal="center" vertical="center"/>
    </xf>
    <xf numFmtId="0" fontId="112" fillId="13" borderId="25" xfId="0" applyFont="1" applyFill="1" applyBorder="1" applyAlignment="1">
      <alignment horizontal="center" vertical="center" textRotation="90"/>
    </xf>
    <xf numFmtId="0" fontId="92" fillId="13" borderId="25" xfId="0" applyFont="1" applyFill="1" applyBorder="1" applyAlignment="1">
      <alignment horizontal="center" vertical="center" textRotation="90" wrapText="1"/>
    </xf>
    <xf numFmtId="0" fontId="91" fillId="0" borderId="58" xfId="0" applyFont="1" applyBorder="1" applyAlignment="1">
      <alignment horizontal="left" vertical="center" wrapText="1"/>
    </xf>
    <xf numFmtId="0" fontId="91" fillId="0" borderId="59" xfId="0" applyFont="1" applyBorder="1" applyAlignment="1">
      <alignment horizontal="left" vertical="center" wrapText="1"/>
    </xf>
    <xf numFmtId="0" fontId="91" fillId="0" borderId="60" xfId="0" applyFont="1" applyBorder="1" applyAlignment="1">
      <alignment horizontal="left" vertical="center" wrapText="1"/>
    </xf>
    <xf numFmtId="0" fontId="113" fillId="33" borderId="61" xfId="0" applyFont="1" applyFill="1" applyBorder="1" applyAlignment="1" applyProtection="1">
      <alignment horizontal="left" vertical="center"/>
      <protection locked="0"/>
    </xf>
    <xf numFmtId="0" fontId="113" fillId="33" borderId="62" xfId="0" applyFont="1" applyFill="1" applyBorder="1" applyAlignment="1" applyProtection="1">
      <alignment horizontal="left" vertical="center"/>
      <protection locked="0"/>
    </xf>
    <xf numFmtId="0" fontId="113" fillId="33" borderId="63" xfId="0" applyFont="1" applyFill="1" applyBorder="1" applyAlignment="1" applyProtection="1">
      <alignment horizontal="left" vertical="center"/>
      <protection locked="0"/>
    </xf>
    <xf numFmtId="0" fontId="91" fillId="33" borderId="0" xfId="0" applyFont="1" applyFill="1" applyBorder="1" applyAlignment="1">
      <alignment horizontal="left" vertical="center"/>
    </xf>
    <xf numFmtId="0" fontId="114" fillId="13" borderId="61" xfId="0" applyFont="1" applyFill="1" applyBorder="1" applyAlignment="1">
      <alignment horizontal="left" vertical="center"/>
    </xf>
    <xf numFmtId="0" fontId="114" fillId="13" borderId="63" xfId="0" applyFont="1" applyFill="1" applyBorder="1" applyAlignment="1">
      <alignment horizontal="left" vertical="center"/>
    </xf>
    <xf numFmtId="0" fontId="113" fillId="33" borderId="64" xfId="0" applyFont="1" applyFill="1" applyBorder="1" applyAlignment="1" applyProtection="1">
      <alignment horizontal="left" vertical="center" wrapText="1"/>
      <protection locked="0"/>
    </xf>
    <xf numFmtId="0" fontId="113" fillId="33" borderId="65" xfId="0" applyFont="1" applyFill="1" applyBorder="1" applyAlignment="1" applyProtection="1">
      <alignment horizontal="left" vertical="center" wrapText="1"/>
      <protection locked="0"/>
    </xf>
    <xf numFmtId="0" fontId="113" fillId="33" borderId="66" xfId="0" applyFont="1" applyFill="1" applyBorder="1" applyAlignment="1" applyProtection="1">
      <alignment horizontal="left" vertical="center" wrapText="1"/>
      <protection locked="0"/>
    </xf>
    <xf numFmtId="0" fontId="115" fillId="0" borderId="0" xfId="0" applyFont="1" applyAlignment="1">
      <alignment horizontal="center" vertical="center" wrapText="1"/>
    </xf>
    <xf numFmtId="0" fontId="116" fillId="35" borderId="15" xfId="0" applyFont="1" applyFill="1" applyBorder="1" applyAlignment="1" applyProtection="1">
      <alignment horizontal="center" wrapText="1" readingOrder="1"/>
      <protection hidden="1"/>
    </xf>
    <xf numFmtId="0" fontId="116" fillId="35" borderId="0" xfId="0" applyFont="1" applyFill="1" applyBorder="1" applyAlignment="1" applyProtection="1">
      <alignment horizontal="center" wrapText="1" readingOrder="1"/>
      <protection hidden="1"/>
    </xf>
    <xf numFmtId="0" fontId="116" fillId="35" borderId="16" xfId="0" applyFont="1" applyFill="1" applyBorder="1" applyAlignment="1" applyProtection="1">
      <alignment horizontal="center" wrapText="1" readingOrder="1"/>
      <protection hidden="1"/>
    </xf>
    <xf numFmtId="0" fontId="116" fillId="35" borderId="17" xfId="0" applyFont="1" applyFill="1" applyBorder="1" applyAlignment="1" applyProtection="1">
      <alignment horizontal="center" wrapText="1" readingOrder="1"/>
      <protection hidden="1"/>
    </xf>
    <xf numFmtId="0" fontId="116" fillId="35" borderId="18" xfId="0" applyFont="1" applyFill="1" applyBorder="1" applyAlignment="1" applyProtection="1">
      <alignment horizontal="center" wrapText="1" readingOrder="1"/>
      <protection hidden="1"/>
    </xf>
    <xf numFmtId="0" fontId="116" fillId="35" borderId="19" xfId="0" applyFont="1" applyFill="1" applyBorder="1" applyAlignment="1" applyProtection="1">
      <alignment horizontal="center" wrapText="1" readingOrder="1"/>
      <protection hidden="1"/>
    </xf>
    <xf numFmtId="0" fontId="116" fillId="35" borderId="12" xfId="0" applyFont="1" applyFill="1" applyBorder="1" applyAlignment="1" applyProtection="1">
      <alignment horizontal="center" wrapText="1" readingOrder="1"/>
      <protection hidden="1"/>
    </xf>
    <xf numFmtId="0" fontId="116" fillId="35" borderId="13" xfId="0" applyFont="1" applyFill="1" applyBorder="1" applyAlignment="1" applyProtection="1">
      <alignment horizontal="center" wrapText="1" readingOrder="1"/>
      <protection hidden="1"/>
    </xf>
    <xf numFmtId="0" fontId="116" fillId="35" borderId="14" xfId="0" applyFont="1" applyFill="1" applyBorder="1" applyAlignment="1" applyProtection="1">
      <alignment horizontal="center" wrapText="1" readingOrder="1"/>
      <protection hidden="1"/>
    </xf>
    <xf numFmtId="0" fontId="116" fillId="42" borderId="15" xfId="0" applyFont="1" applyFill="1" applyBorder="1" applyAlignment="1" applyProtection="1">
      <alignment horizontal="center" wrapText="1" readingOrder="1"/>
      <protection hidden="1"/>
    </xf>
    <xf numFmtId="0" fontId="116" fillId="42" borderId="0" xfId="0" applyFont="1" applyFill="1" applyBorder="1" applyAlignment="1" applyProtection="1">
      <alignment horizontal="center" wrapText="1" readingOrder="1"/>
      <protection hidden="1"/>
    </xf>
    <xf numFmtId="0" fontId="116" fillId="42" borderId="16" xfId="0" applyFont="1" applyFill="1" applyBorder="1" applyAlignment="1" applyProtection="1">
      <alignment horizontal="center" wrapText="1" readingOrder="1"/>
      <protection hidden="1"/>
    </xf>
    <xf numFmtId="0" fontId="116" fillId="42" borderId="17" xfId="0" applyFont="1" applyFill="1" applyBorder="1" applyAlignment="1" applyProtection="1">
      <alignment horizontal="center" wrapText="1" readingOrder="1"/>
      <protection hidden="1"/>
    </xf>
    <xf numFmtId="0" fontId="116" fillId="42" borderId="18" xfId="0" applyFont="1" applyFill="1" applyBorder="1" applyAlignment="1" applyProtection="1">
      <alignment horizontal="center" wrapText="1" readingOrder="1"/>
      <protection hidden="1"/>
    </xf>
    <xf numFmtId="0" fontId="116" fillId="42" borderId="19" xfId="0" applyFont="1" applyFill="1" applyBorder="1" applyAlignment="1" applyProtection="1">
      <alignment horizontal="center" wrapText="1" readingOrder="1"/>
      <protection hidden="1"/>
    </xf>
    <xf numFmtId="0" fontId="116" fillId="42" borderId="12" xfId="0" applyFont="1" applyFill="1" applyBorder="1" applyAlignment="1" applyProtection="1">
      <alignment horizontal="center" wrapText="1" readingOrder="1"/>
      <protection hidden="1"/>
    </xf>
    <xf numFmtId="0" fontId="116" fillId="42" borderId="13" xfId="0" applyFont="1" applyFill="1" applyBorder="1" applyAlignment="1" applyProtection="1">
      <alignment horizontal="center" wrapText="1" readingOrder="1"/>
      <protection hidden="1"/>
    </xf>
    <xf numFmtId="0" fontId="116" fillId="42" borderId="14" xfId="0" applyFont="1" applyFill="1" applyBorder="1" applyAlignment="1" applyProtection="1">
      <alignment horizontal="center" wrapText="1" readingOrder="1"/>
      <protection hidden="1"/>
    </xf>
    <xf numFmtId="0" fontId="116" fillId="41" borderId="15" xfId="0" applyFont="1" applyFill="1" applyBorder="1" applyAlignment="1" applyProtection="1">
      <alignment horizontal="center" wrapText="1" readingOrder="1"/>
      <protection hidden="1"/>
    </xf>
    <xf numFmtId="0" fontId="116" fillId="41" borderId="0" xfId="0" applyFont="1" applyFill="1" applyBorder="1" applyAlignment="1" applyProtection="1">
      <alignment horizontal="center" wrapText="1" readingOrder="1"/>
      <protection hidden="1"/>
    </xf>
    <xf numFmtId="0" fontId="116" fillId="41" borderId="16" xfId="0" applyFont="1" applyFill="1" applyBorder="1" applyAlignment="1" applyProtection="1">
      <alignment horizontal="center" wrapText="1" readingOrder="1"/>
      <protection hidden="1"/>
    </xf>
    <xf numFmtId="0" fontId="116" fillId="41" borderId="17" xfId="0" applyFont="1" applyFill="1" applyBorder="1" applyAlignment="1" applyProtection="1">
      <alignment horizontal="center" wrapText="1" readingOrder="1"/>
      <protection hidden="1"/>
    </xf>
    <xf numFmtId="0" fontId="116" fillId="41" borderId="18" xfId="0" applyFont="1" applyFill="1" applyBorder="1" applyAlignment="1" applyProtection="1">
      <alignment horizontal="center" wrapText="1" readingOrder="1"/>
      <protection hidden="1"/>
    </xf>
    <xf numFmtId="0" fontId="116" fillId="41" borderId="19" xfId="0" applyFont="1" applyFill="1" applyBorder="1" applyAlignment="1" applyProtection="1">
      <alignment horizontal="center" wrapText="1" readingOrder="1"/>
      <protection hidden="1"/>
    </xf>
    <xf numFmtId="0" fontId="116" fillId="41" borderId="12" xfId="0" applyFont="1" applyFill="1" applyBorder="1" applyAlignment="1" applyProtection="1">
      <alignment horizontal="center" wrapText="1" readingOrder="1"/>
      <protection hidden="1"/>
    </xf>
    <xf numFmtId="0" fontId="116" fillId="41" borderId="13" xfId="0" applyFont="1" applyFill="1" applyBorder="1" applyAlignment="1" applyProtection="1">
      <alignment horizontal="center" wrapText="1" readingOrder="1"/>
      <protection hidden="1"/>
    </xf>
    <xf numFmtId="0" fontId="116" fillId="41" borderId="14" xfId="0" applyFont="1" applyFill="1" applyBorder="1" applyAlignment="1" applyProtection="1">
      <alignment horizontal="center" wrapText="1" readingOrder="1"/>
      <protection hidden="1"/>
    </xf>
    <xf numFmtId="0" fontId="116" fillId="40" borderId="15" xfId="0" applyFont="1" applyFill="1" applyBorder="1" applyAlignment="1" applyProtection="1">
      <alignment horizontal="center" vertical="center" wrapText="1" readingOrder="1"/>
      <protection hidden="1"/>
    </xf>
    <xf numFmtId="0" fontId="116" fillId="40" borderId="0" xfId="0" applyFont="1" applyFill="1" applyBorder="1" applyAlignment="1" applyProtection="1">
      <alignment horizontal="center" vertical="center" wrapText="1" readingOrder="1"/>
      <protection hidden="1"/>
    </xf>
    <xf numFmtId="0" fontId="116" fillId="40" borderId="0" xfId="0" applyFont="1" applyFill="1" applyAlignment="1" applyProtection="1">
      <alignment horizontal="center" vertical="center" wrapText="1" readingOrder="1"/>
      <protection hidden="1"/>
    </xf>
    <xf numFmtId="0" fontId="116" fillId="40" borderId="16" xfId="0" applyFont="1" applyFill="1" applyBorder="1" applyAlignment="1" applyProtection="1">
      <alignment horizontal="center" vertical="center" wrapText="1" readingOrder="1"/>
      <protection hidden="1"/>
    </xf>
    <xf numFmtId="0" fontId="116" fillId="40" borderId="17" xfId="0" applyFont="1" applyFill="1" applyBorder="1" applyAlignment="1" applyProtection="1">
      <alignment horizontal="center" vertical="center" wrapText="1" readingOrder="1"/>
      <protection hidden="1"/>
    </xf>
    <xf numFmtId="0" fontId="116" fillId="40" borderId="18" xfId="0" applyFont="1" applyFill="1" applyBorder="1" applyAlignment="1" applyProtection="1">
      <alignment horizontal="center" vertical="center" wrapText="1" readingOrder="1"/>
      <protection hidden="1"/>
    </xf>
    <xf numFmtId="0" fontId="116" fillId="40" borderId="19" xfId="0" applyFont="1" applyFill="1" applyBorder="1" applyAlignment="1" applyProtection="1">
      <alignment horizontal="center" vertical="center" wrapText="1" readingOrder="1"/>
      <protection hidden="1"/>
    </xf>
    <xf numFmtId="0" fontId="116" fillId="40" borderId="12" xfId="0" applyFont="1" applyFill="1" applyBorder="1" applyAlignment="1" applyProtection="1">
      <alignment horizontal="center" vertical="center" wrapText="1" readingOrder="1"/>
      <protection hidden="1"/>
    </xf>
    <xf numFmtId="0" fontId="116" fillId="40" borderId="13" xfId="0" applyFont="1" applyFill="1" applyBorder="1" applyAlignment="1" applyProtection="1">
      <alignment horizontal="center" vertical="center" wrapText="1" readingOrder="1"/>
      <protection hidden="1"/>
    </xf>
    <xf numFmtId="0" fontId="116" fillId="40" borderId="14" xfId="0" applyFont="1" applyFill="1" applyBorder="1" applyAlignment="1" applyProtection="1">
      <alignment horizontal="center" vertical="center" wrapText="1" readingOrder="1"/>
      <protection hidden="1"/>
    </xf>
    <xf numFmtId="0" fontId="117" fillId="43" borderId="0" xfId="0" applyFont="1" applyFill="1" applyAlignment="1">
      <alignment horizontal="center" vertical="center" wrapText="1" readingOrder="1"/>
    </xf>
    <xf numFmtId="0" fontId="118" fillId="0" borderId="12" xfId="0" applyFont="1" applyBorder="1" applyAlignment="1">
      <alignment horizontal="center" vertical="center" wrapText="1"/>
    </xf>
    <xf numFmtId="0" fontId="118" fillId="0" borderId="13"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8" fillId="0" borderId="0" xfId="0" applyFont="1" applyAlignment="1">
      <alignment horizontal="center" vertical="center"/>
    </xf>
    <xf numFmtId="0" fontId="118" fillId="0" borderId="16" xfId="0" applyFont="1" applyBorder="1" applyAlignment="1">
      <alignment horizontal="center" vertical="center"/>
    </xf>
    <xf numFmtId="0" fontId="118" fillId="0" borderId="17" xfId="0" applyFont="1" applyBorder="1" applyAlignment="1">
      <alignment horizontal="center" vertical="center"/>
    </xf>
    <xf numFmtId="0" fontId="118" fillId="0" borderId="18" xfId="0" applyFont="1" applyBorder="1" applyAlignment="1">
      <alignment horizontal="center" vertical="center"/>
    </xf>
    <xf numFmtId="0" fontId="118" fillId="0" borderId="19" xfId="0" applyFont="1" applyBorder="1" applyAlignment="1">
      <alignment horizontal="center" vertical="center"/>
    </xf>
    <xf numFmtId="0" fontId="118" fillId="0" borderId="0" xfId="0" applyFont="1" applyBorder="1" applyAlignment="1">
      <alignment horizontal="center" vertical="center"/>
    </xf>
    <xf numFmtId="0" fontId="118" fillId="0" borderId="13" xfId="0" applyFont="1" applyBorder="1" applyAlignment="1">
      <alignment horizontal="center" vertical="center" wrapText="1"/>
    </xf>
    <xf numFmtId="0" fontId="117" fillId="43" borderId="0" xfId="0" applyFont="1" applyFill="1" applyAlignment="1">
      <alignment horizontal="center" vertical="center" textRotation="90" wrapText="1" readingOrder="1"/>
    </xf>
    <xf numFmtId="0" fontId="117" fillId="43" borderId="16" xfId="0" applyFont="1" applyFill="1" applyBorder="1" applyAlignment="1">
      <alignment horizontal="center" vertical="center" textRotation="90" wrapText="1" readingOrder="1"/>
    </xf>
    <xf numFmtId="0" fontId="119" fillId="41" borderId="67" xfId="0" applyFont="1" applyFill="1" applyBorder="1" applyAlignment="1">
      <alignment horizontal="center" vertical="center" wrapText="1" readingOrder="1"/>
    </xf>
    <xf numFmtId="0" fontId="119" fillId="41" borderId="68" xfId="0" applyFont="1" applyFill="1" applyBorder="1" applyAlignment="1">
      <alignment horizontal="center" vertical="center" wrapText="1" readingOrder="1"/>
    </xf>
    <xf numFmtId="0" fontId="119" fillId="41" borderId="69" xfId="0" applyFont="1" applyFill="1" applyBorder="1" applyAlignment="1">
      <alignment horizontal="center" vertical="center" wrapText="1" readingOrder="1"/>
    </xf>
    <xf numFmtId="0" fontId="119" fillId="41" borderId="70" xfId="0" applyFont="1" applyFill="1" applyBorder="1" applyAlignment="1">
      <alignment horizontal="center" vertical="center" wrapText="1" readingOrder="1"/>
    </xf>
    <xf numFmtId="0" fontId="119" fillId="41" borderId="0" xfId="0" applyFont="1" applyFill="1" applyBorder="1" applyAlignment="1">
      <alignment horizontal="center" vertical="center" wrapText="1" readingOrder="1"/>
    </xf>
    <xf numFmtId="0" fontId="119" fillId="41" borderId="71" xfId="0" applyFont="1" applyFill="1" applyBorder="1" applyAlignment="1">
      <alignment horizontal="center" vertical="center" wrapText="1" readingOrder="1"/>
    </xf>
    <xf numFmtId="0" fontId="119" fillId="41" borderId="72" xfId="0" applyFont="1" applyFill="1" applyBorder="1" applyAlignment="1">
      <alignment horizontal="center" vertical="center" wrapText="1" readingOrder="1"/>
    </xf>
    <xf numFmtId="0" fontId="119" fillId="41" borderId="73" xfId="0" applyFont="1" applyFill="1" applyBorder="1" applyAlignment="1">
      <alignment horizontal="center" vertical="center" wrapText="1" readingOrder="1"/>
    </xf>
    <xf numFmtId="0" fontId="119" fillId="41" borderId="74" xfId="0" applyFont="1" applyFill="1" applyBorder="1" applyAlignment="1">
      <alignment horizontal="center" vertical="center" wrapText="1" readingOrder="1"/>
    </xf>
    <xf numFmtId="0" fontId="119" fillId="40" borderId="67" xfId="0" applyFont="1" applyFill="1" applyBorder="1" applyAlignment="1">
      <alignment horizontal="center" vertical="center" wrapText="1" readingOrder="1"/>
    </xf>
    <xf numFmtId="0" fontId="119" fillId="40" borderId="68" xfId="0" applyFont="1" applyFill="1" applyBorder="1" applyAlignment="1">
      <alignment horizontal="center" vertical="center" wrapText="1" readingOrder="1"/>
    </xf>
    <xf numFmtId="0" fontId="119" fillId="40" borderId="69" xfId="0" applyFont="1" applyFill="1" applyBorder="1" applyAlignment="1">
      <alignment horizontal="center" vertical="center" wrapText="1" readingOrder="1"/>
    </xf>
    <xf numFmtId="0" fontId="119" fillId="40" borderId="70" xfId="0" applyFont="1" applyFill="1" applyBorder="1" applyAlignment="1">
      <alignment horizontal="center" vertical="center" wrapText="1" readingOrder="1"/>
    </xf>
    <xf numFmtId="0" fontId="119" fillId="40" borderId="0" xfId="0" applyFont="1" applyFill="1" applyBorder="1" applyAlignment="1">
      <alignment horizontal="center" vertical="center" wrapText="1" readingOrder="1"/>
    </xf>
    <xf numFmtId="0" fontId="119" fillId="40" borderId="71" xfId="0" applyFont="1" applyFill="1" applyBorder="1" applyAlignment="1">
      <alignment horizontal="center" vertical="center" wrapText="1" readingOrder="1"/>
    </xf>
    <xf numFmtId="0" fontId="119" fillId="40" borderId="72" xfId="0" applyFont="1" applyFill="1" applyBorder="1" applyAlignment="1">
      <alignment horizontal="center" vertical="center" wrapText="1" readingOrder="1"/>
    </xf>
    <xf numFmtId="0" fontId="119" fillId="40" borderId="73" xfId="0" applyFont="1" applyFill="1" applyBorder="1" applyAlignment="1">
      <alignment horizontal="center" vertical="center" wrapText="1" readingOrder="1"/>
    </xf>
    <xf numFmtId="0" fontId="119" fillId="40" borderId="74" xfId="0" applyFont="1" applyFill="1" applyBorder="1" applyAlignment="1">
      <alignment horizontal="center" vertical="center" wrapText="1" readingOrder="1"/>
    </xf>
    <xf numFmtId="0" fontId="119" fillId="42" borderId="67" xfId="0" applyFont="1" applyFill="1" applyBorder="1" applyAlignment="1">
      <alignment horizontal="center" vertical="center" wrapText="1" readingOrder="1"/>
    </xf>
    <xf numFmtId="0" fontId="119" fillId="42" borderId="68" xfId="0" applyFont="1" applyFill="1" applyBorder="1" applyAlignment="1">
      <alignment horizontal="center" vertical="center" wrapText="1" readingOrder="1"/>
    </xf>
    <xf numFmtId="0" fontId="119" fillId="42" borderId="69" xfId="0" applyFont="1" applyFill="1" applyBorder="1" applyAlignment="1">
      <alignment horizontal="center" vertical="center" wrapText="1" readingOrder="1"/>
    </xf>
    <xf numFmtId="0" fontId="119" fillId="42" borderId="70" xfId="0" applyFont="1" applyFill="1" applyBorder="1" applyAlignment="1">
      <alignment horizontal="center" vertical="center" wrapText="1" readingOrder="1"/>
    </xf>
    <xf numFmtId="0" fontId="119" fillId="42" borderId="0" xfId="0" applyFont="1" applyFill="1" applyBorder="1" applyAlignment="1">
      <alignment horizontal="center" vertical="center" wrapText="1" readingOrder="1"/>
    </xf>
    <xf numFmtId="0" fontId="119" fillId="42" borderId="71" xfId="0" applyFont="1" applyFill="1" applyBorder="1" applyAlignment="1">
      <alignment horizontal="center" vertical="center" wrapText="1" readingOrder="1"/>
    </xf>
    <xf numFmtId="0" fontId="119" fillId="42" borderId="72" xfId="0" applyFont="1" applyFill="1" applyBorder="1" applyAlignment="1">
      <alignment horizontal="center" vertical="center" wrapText="1" readingOrder="1"/>
    </xf>
    <xf numFmtId="0" fontId="119" fillId="42" borderId="73" xfId="0" applyFont="1" applyFill="1" applyBorder="1" applyAlignment="1">
      <alignment horizontal="center" vertical="center" wrapText="1" readingOrder="1"/>
    </xf>
    <xf numFmtId="0" fontId="119" fillId="42" borderId="74" xfId="0" applyFont="1" applyFill="1" applyBorder="1" applyAlignment="1">
      <alignment horizontal="center" vertical="center" wrapText="1" readingOrder="1"/>
    </xf>
    <xf numFmtId="0" fontId="119" fillId="35" borderId="67" xfId="0" applyFont="1" applyFill="1" applyBorder="1" applyAlignment="1">
      <alignment horizontal="center" vertical="center" wrapText="1" readingOrder="1"/>
    </xf>
    <xf numFmtId="0" fontId="119" fillId="35" borderId="68" xfId="0" applyFont="1" applyFill="1" applyBorder="1" applyAlignment="1">
      <alignment horizontal="center" vertical="center" wrapText="1" readingOrder="1"/>
    </xf>
    <xf numFmtId="0" fontId="119" fillId="35" borderId="69" xfId="0" applyFont="1" applyFill="1" applyBorder="1" applyAlignment="1">
      <alignment horizontal="center" vertical="center" wrapText="1" readingOrder="1"/>
    </xf>
    <xf numFmtId="0" fontId="119" fillId="35" borderId="70" xfId="0" applyFont="1" applyFill="1" applyBorder="1" applyAlignment="1">
      <alignment horizontal="center" vertical="center" wrapText="1" readingOrder="1"/>
    </xf>
    <xf numFmtId="0" fontId="119" fillId="35" borderId="0" xfId="0" applyFont="1" applyFill="1" applyBorder="1" applyAlignment="1">
      <alignment horizontal="center" vertical="center" wrapText="1" readingOrder="1"/>
    </xf>
    <xf numFmtId="0" fontId="119" fillId="35" borderId="71" xfId="0" applyFont="1" applyFill="1" applyBorder="1" applyAlignment="1">
      <alignment horizontal="center" vertical="center" wrapText="1" readingOrder="1"/>
    </xf>
    <xf numFmtId="0" fontId="119" fillId="35" borderId="72" xfId="0" applyFont="1" applyFill="1" applyBorder="1" applyAlignment="1">
      <alignment horizontal="center" vertical="center" wrapText="1" readingOrder="1"/>
    </xf>
    <xf numFmtId="0" fontId="119" fillId="35" borderId="73" xfId="0" applyFont="1" applyFill="1" applyBorder="1" applyAlignment="1">
      <alignment horizontal="center" vertical="center" wrapText="1" readingOrder="1"/>
    </xf>
    <xf numFmtId="0" fontId="119" fillId="35" borderId="74" xfId="0" applyFont="1" applyFill="1" applyBorder="1" applyAlignment="1">
      <alignment horizontal="center" vertical="center" wrapText="1" readingOrder="1"/>
    </xf>
    <xf numFmtId="0" fontId="120" fillId="0" borderId="12" xfId="0" applyFont="1" applyBorder="1" applyAlignment="1">
      <alignment horizontal="center" vertical="center" wrapText="1"/>
    </xf>
    <xf numFmtId="0" fontId="120" fillId="0" borderId="13" xfId="0" applyFont="1" applyBorder="1" applyAlignment="1">
      <alignment horizontal="center" vertical="center"/>
    </xf>
    <xf numFmtId="0" fontId="120" fillId="0" borderId="14" xfId="0" applyFont="1" applyBorder="1" applyAlignment="1">
      <alignment horizontal="center" vertical="center"/>
    </xf>
    <xf numFmtId="0" fontId="120" fillId="0" borderId="15" xfId="0" applyFont="1" applyBorder="1" applyAlignment="1">
      <alignment horizontal="center" vertical="center"/>
    </xf>
    <xf numFmtId="0" fontId="120" fillId="0" borderId="0" xfId="0" applyFont="1" applyAlignment="1">
      <alignment horizontal="center" vertical="center"/>
    </xf>
    <xf numFmtId="0" fontId="120" fillId="0" borderId="16" xfId="0" applyFont="1" applyBorder="1" applyAlignment="1">
      <alignment horizontal="center" vertical="center"/>
    </xf>
    <xf numFmtId="0" fontId="120" fillId="0" borderId="17" xfId="0" applyFont="1" applyBorder="1" applyAlignment="1">
      <alignment horizontal="center" vertical="center"/>
    </xf>
    <xf numFmtId="0" fontId="120" fillId="0" borderId="18" xfId="0" applyFont="1" applyBorder="1" applyAlignment="1">
      <alignment horizontal="center" vertical="center"/>
    </xf>
    <xf numFmtId="0" fontId="120" fillId="0" borderId="19" xfId="0" applyFont="1" applyBorder="1" applyAlignment="1">
      <alignment horizontal="center" vertical="center"/>
    </xf>
    <xf numFmtId="0" fontId="120" fillId="0" borderId="13" xfId="0" applyFont="1" applyBorder="1" applyAlignment="1">
      <alignment horizontal="center" vertical="center" wrapText="1"/>
    </xf>
    <xf numFmtId="0" fontId="121" fillId="40" borderId="67" xfId="0" applyFont="1" applyFill="1" applyBorder="1" applyAlignment="1">
      <alignment horizontal="center" vertical="center" wrapText="1" readingOrder="1"/>
    </xf>
    <xf numFmtId="0" fontId="121" fillId="40" borderId="68" xfId="0" applyFont="1" applyFill="1" applyBorder="1" applyAlignment="1">
      <alignment horizontal="center" vertical="center" wrapText="1" readingOrder="1"/>
    </xf>
    <xf numFmtId="0" fontId="121" fillId="40" borderId="69" xfId="0" applyFont="1" applyFill="1" applyBorder="1" applyAlignment="1">
      <alignment horizontal="center" vertical="center" wrapText="1" readingOrder="1"/>
    </xf>
    <xf numFmtId="0" fontId="121" fillId="40" borderId="70" xfId="0" applyFont="1" applyFill="1" applyBorder="1" applyAlignment="1">
      <alignment horizontal="center" vertical="center" wrapText="1" readingOrder="1"/>
    </xf>
    <xf numFmtId="0" fontId="121" fillId="40" borderId="0" xfId="0" applyFont="1" applyFill="1" applyBorder="1" applyAlignment="1">
      <alignment horizontal="center" vertical="center" wrapText="1" readingOrder="1"/>
    </xf>
    <xf numFmtId="0" fontId="121" fillId="40" borderId="71" xfId="0" applyFont="1" applyFill="1" applyBorder="1" applyAlignment="1">
      <alignment horizontal="center" vertical="center" wrapText="1" readingOrder="1"/>
    </xf>
    <xf numFmtId="0" fontId="121" fillId="40" borderId="72" xfId="0" applyFont="1" applyFill="1" applyBorder="1" applyAlignment="1">
      <alignment horizontal="center" vertical="center" wrapText="1" readingOrder="1"/>
    </xf>
    <xf numFmtId="0" fontId="121" fillId="40" borderId="73" xfId="0" applyFont="1" applyFill="1" applyBorder="1" applyAlignment="1">
      <alignment horizontal="center" vertical="center" wrapText="1" readingOrder="1"/>
    </xf>
    <xf numFmtId="0" fontId="121" fillId="40" borderId="74" xfId="0" applyFont="1" applyFill="1" applyBorder="1" applyAlignment="1">
      <alignment horizontal="center" vertical="center" wrapText="1" readingOrder="1"/>
    </xf>
    <xf numFmtId="0" fontId="120" fillId="0" borderId="15" xfId="0" applyFont="1" applyBorder="1" applyAlignment="1">
      <alignment horizontal="center" vertical="center" wrapText="1"/>
    </xf>
    <xf numFmtId="0" fontId="120" fillId="0" borderId="0" xfId="0" applyFont="1" applyBorder="1" applyAlignment="1">
      <alignment horizontal="center" vertical="center"/>
    </xf>
    <xf numFmtId="0" fontId="121" fillId="41" borderId="67" xfId="0" applyFont="1" applyFill="1" applyBorder="1" applyAlignment="1">
      <alignment horizontal="center" vertical="center" wrapText="1" readingOrder="1"/>
    </xf>
    <xf numFmtId="0" fontId="121" fillId="41" borderId="68" xfId="0" applyFont="1" applyFill="1" applyBorder="1" applyAlignment="1">
      <alignment horizontal="center" vertical="center" wrapText="1" readingOrder="1"/>
    </xf>
    <xf numFmtId="0" fontId="121" fillId="41" borderId="69" xfId="0" applyFont="1" applyFill="1" applyBorder="1" applyAlignment="1">
      <alignment horizontal="center" vertical="center" wrapText="1" readingOrder="1"/>
    </xf>
    <xf numFmtId="0" fontId="121" fillId="41" borderId="70" xfId="0" applyFont="1" applyFill="1" applyBorder="1" applyAlignment="1">
      <alignment horizontal="center" vertical="center" wrapText="1" readingOrder="1"/>
    </xf>
    <xf numFmtId="0" fontId="121" fillId="41" borderId="0" xfId="0" applyFont="1" applyFill="1" applyBorder="1" applyAlignment="1">
      <alignment horizontal="center" vertical="center" wrapText="1" readingOrder="1"/>
    </xf>
    <xf numFmtId="0" fontId="121" fillId="41" borderId="71" xfId="0" applyFont="1" applyFill="1" applyBorder="1" applyAlignment="1">
      <alignment horizontal="center" vertical="center" wrapText="1" readingOrder="1"/>
    </xf>
    <xf numFmtId="0" fontId="121" fillId="41" borderId="72" xfId="0" applyFont="1" applyFill="1" applyBorder="1" applyAlignment="1">
      <alignment horizontal="center" vertical="center" wrapText="1" readingOrder="1"/>
    </xf>
    <xf numFmtId="0" fontId="121" fillId="41" borderId="73" xfId="0" applyFont="1" applyFill="1" applyBorder="1" applyAlignment="1">
      <alignment horizontal="center" vertical="center" wrapText="1" readingOrder="1"/>
    </xf>
    <xf numFmtId="0" fontId="121" fillId="41" borderId="74" xfId="0" applyFont="1" applyFill="1" applyBorder="1" applyAlignment="1">
      <alignment horizontal="center" vertical="center" wrapText="1" readingOrder="1"/>
    </xf>
    <xf numFmtId="0" fontId="122" fillId="0" borderId="0" xfId="0" applyFont="1" applyAlignment="1">
      <alignment horizontal="center" vertical="center" wrapText="1"/>
    </xf>
    <xf numFmtId="0" fontId="123" fillId="0" borderId="0" xfId="0" applyFont="1" applyAlignment="1">
      <alignment horizontal="center" vertical="center" wrapText="1"/>
    </xf>
    <xf numFmtId="0" fontId="121" fillId="35" borderId="67" xfId="0" applyFont="1" applyFill="1" applyBorder="1" applyAlignment="1">
      <alignment horizontal="center" vertical="center" wrapText="1" readingOrder="1"/>
    </xf>
    <xf numFmtId="0" fontId="121" fillId="35" borderId="68" xfId="0" applyFont="1" applyFill="1" applyBorder="1" applyAlignment="1">
      <alignment horizontal="center" vertical="center" wrapText="1" readingOrder="1"/>
    </xf>
    <xf numFmtId="0" fontId="121" fillId="35" borderId="69" xfId="0" applyFont="1" applyFill="1" applyBorder="1" applyAlignment="1">
      <alignment horizontal="center" vertical="center" wrapText="1" readingOrder="1"/>
    </xf>
    <xf numFmtId="0" fontId="121" fillId="35" borderId="70" xfId="0" applyFont="1" applyFill="1" applyBorder="1" applyAlignment="1">
      <alignment horizontal="center" vertical="center" wrapText="1" readingOrder="1"/>
    </xf>
    <xf numFmtId="0" fontId="121" fillId="35" borderId="0" xfId="0" applyFont="1" applyFill="1" applyBorder="1" applyAlignment="1">
      <alignment horizontal="center" vertical="center" wrapText="1" readingOrder="1"/>
    </xf>
    <xf numFmtId="0" fontId="121" fillId="35" borderId="71" xfId="0" applyFont="1" applyFill="1" applyBorder="1" applyAlignment="1">
      <alignment horizontal="center" vertical="center" wrapText="1" readingOrder="1"/>
    </xf>
    <xf numFmtId="0" fontId="121" fillId="35" borderId="72" xfId="0" applyFont="1" applyFill="1" applyBorder="1" applyAlignment="1">
      <alignment horizontal="center" vertical="center" wrapText="1" readingOrder="1"/>
    </xf>
    <xf numFmtId="0" fontId="121" fillId="35" borderId="73" xfId="0" applyFont="1" applyFill="1" applyBorder="1" applyAlignment="1">
      <alignment horizontal="center" vertical="center" wrapText="1" readingOrder="1"/>
    </xf>
    <xf numFmtId="0" fontId="121" fillId="35" borderId="74" xfId="0" applyFont="1" applyFill="1" applyBorder="1" applyAlignment="1">
      <alignment horizontal="center" vertical="center" wrapText="1" readingOrder="1"/>
    </xf>
    <xf numFmtId="0" fontId="121" fillId="42" borderId="67" xfId="0" applyFont="1" applyFill="1" applyBorder="1" applyAlignment="1">
      <alignment horizontal="center" vertical="center" wrapText="1" readingOrder="1"/>
    </xf>
    <xf numFmtId="0" fontId="121" fillId="42" borderId="68" xfId="0" applyFont="1" applyFill="1" applyBorder="1" applyAlignment="1">
      <alignment horizontal="center" vertical="center" wrapText="1" readingOrder="1"/>
    </xf>
    <xf numFmtId="0" fontId="121" fillId="42" borderId="69" xfId="0" applyFont="1" applyFill="1" applyBorder="1" applyAlignment="1">
      <alignment horizontal="center" vertical="center" wrapText="1" readingOrder="1"/>
    </xf>
    <xf numFmtId="0" fontId="121" fillId="42" borderId="70" xfId="0" applyFont="1" applyFill="1" applyBorder="1" applyAlignment="1">
      <alignment horizontal="center" vertical="center" wrapText="1" readingOrder="1"/>
    </xf>
    <xf numFmtId="0" fontId="121" fillId="42" borderId="0" xfId="0" applyFont="1" applyFill="1" applyBorder="1" applyAlignment="1">
      <alignment horizontal="center" vertical="center" wrapText="1" readingOrder="1"/>
    </xf>
    <xf numFmtId="0" fontId="121" fillId="42" borderId="71" xfId="0" applyFont="1" applyFill="1" applyBorder="1" applyAlignment="1">
      <alignment horizontal="center" vertical="center" wrapText="1" readingOrder="1"/>
    </xf>
    <xf numFmtId="0" fontId="121" fillId="42" borderId="72" xfId="0" applyFont="1" applyFill="1" applyBorder="1" applyAlignment="1">
      <alignment horizontal="center" vertical="center" wrapText="1" readingOrder="1"/>
    </xf>
    <xf numFmtId="0" fontId="121" fillId="42" borderId="73" xfId="0" applyFont="1" applyFill="1" applyBorder="1" applyAlignment="1">
      <alignment horizontal="center" vertical="center" wrapText="1" readingOrder="1"/>
    </xf>
    <xf numFmtId="0" fontId="121" fillId="42" borderId="74" xfId="0" applyFont="1" applyFill="1" applyBorder="1" applyAlignment="1">
      <alignment horizontal="center" vertical="center" wrapText="1" readingOrder="1"/>
    </xf>
    <xf numFmtId="0" fontId="114" fillId="0" borderId="0" xfId="0" applyFont="1" applyAlignment="1">
      <alignment horizontal="center" vertical="center"/>
    </xf>
    <xf numFmtId="0" fontId="124" fillId="0" borderId="0" xfId="0" applyFont="1" applyAlignment="1">
      <alignment horizontal="center" vertical="center"/>
    </xf>
    <xf numFmtId="0" fontId="125" fillId="7" borderId="75" xfId="0" applyFont="1" applyFill="1" applyBorder="1" applyAlignment="1">
      <alignment horizontal="center" vertical="center" wrapText="1" readingOrder="1"/>
    </xf>
    <xf numFmtId="0" fontId="125" fillId="7" borderId="76" xfId="0" applyFont="1" applyFill="1" applyBorder="1" applyAlignment="1">
      <alignment horizontal="center" vertical="center" wrapText="1" readingOrder="1"/>
    </xf>
    <xf numFmtId="0" fontId="125" fillId="7" borderId="77" xfId="0" applyFont="1" applyFill="1" applyBorder="1" applyAlignment="1">
      <alignment horizontal="center" vertical="center" wrapText="1" readingOrder="1"/>
    </xf>
    <xf numFmtId="0" fontId="126" fillId="33" borderId="0" xfId="0" applyFont="1" applyFill="1" applyBorder="1" applyAlignment="1">
      <alignment horizontal="justify" vertical="center" wrapText="1"/>
    </xf>
    <xf numFmtId="0" fontId="108" fillId="7" borderId="78" xfId="0" applyFont="1" applyFill="1" applyBorder="1" applyAlignment="1">
      <alignment horizontal="center" vertical="center" wrapText="1" readingOrder="1"/>
    </xf>
    <xf numFmtId="0" fontId="108" fillId="7" borderId="29" xfId="0" applyFont="1" applyFill="1" applyBorder="1" applyAlignment="1">
      <alignment horizontal="center" vertical="center" wrapText="1" readingOrder="1"/>
    </xf>
    <xf numFmtId="0" fontId="108" fillId="33" borderId="79" xfId="0" applyFont="1" applyFill="1" applyBorder="1" applyAlignment="1">
      <alignment horizontal="center" vertical="center" wrapText="1" readingOrder="1"/>
    </xf>
    <xf numFmtId="0" fontId="108" fillId="33" borderId="80" xfId="0" applyFont="1" applyFill="1" applyBorder="1" applyAlignment="1">
      <alignment horizontal="center" vertical="center" wrapText="1" readingOrder="1"/>
    </xf>
    <xf numFmtId="0" fontId="108" fillId="33" borderId="23" xfId="0" applyFont="1" applyFill="1" applyBorder="1" applyAlignment="1">
      <alignment horizontal="center" vertical="center" wrapText="1" readingOrder="1"/>
    </xf>
    <xf numFmtId="0" fontId="108" fillId="33" borderId="25" xfId="0" applyFont="1" applyFill="1" applyBorder="1" applyAlignment="1">
      <alignment horizontal="center" vertical="center" wrapText="1" readingOrder="1"/>
    </xf>
    <xf numFmtId="0" fontId="108" fillId="33" borderId="81" xfId="0" applyFont="1" applyFill="1" applyBorder="1" applyAlignment="1">
      <alignment horizontal="center" vertical="center" wrapText="1" readingOrder="1"/>
    </xf>
    <xf numFmtId="0" fontId="108" fillId="33" borderId="27" xfId="0" applyFont="1" applyFill="1" applyBorder="1" applyAlignment="1">
      <alignment horizontal="center" vertical="center" wrapText="1" readingOrder="1"/>
    </xf>
    <xf numFmtId="0" fontId="115" fillId="0" borderId="64" xfId="0" applyFont="1" applyFill="1" applyBorder="1" applyAlignment="1">
      <alignment vertical="center"/>
    </xf>
    <xf numFmtId="0" fontId="115" fillId="0" borderId="65" xfId="0" applyFont="1" applyFill="1" applyBorder="1" applyAlignment="1">
      <alignment vertical="center"/>
    </xf>
    <xf numFmtId="0" fontId="115" fillId="0" borderId="66" xfId="0" applyFont="1" applyFill="1" applyBorder="1" applyAlignment="1">
      <alignment vertical="center"/>
    </xf>
    <xf numFmtId="0" fontId="91" fillId="0" borderId="0" xfId="0" applyFont="1" applyFill="1" applyAlignment="1">
      <alignment/>
    </xf>
    <xf numFmtId="0" fontId="70" fillId="33" borderId="12" xfId="0" applyFont="1" applyFill="1" applyBorder="1" applyAlignment="1" applyProtection="1">
      <alignment wrapText="1"/>
      <protection hidden="1"/>
    </xf>
    <xf numFmtId="0" fontId="70" fillId="33" borderId="14" xfId="0" applyFont="1" applyFill="1" applyBorder="1" applyAlignment="1" applyProtection="1">
      <alignment wrapText="1"/>
      <protection hidden="1"/>
    </xf>
    <xf numFmtId="0" fontId="70" fillId="33" borderId="0" xfId="0" applyFont="1" applyFill="1" applyBorder="1" applyAlignment="1" applyProtection="1">
      <alignment wrapText="1"/>
      <protection hidden="1"/>
    </xf>
    <xf numFmtId="0" fontId="71" fillId="33" borderId="82" xfId="0" applyFont="1" applyFill="1" applyBorder="1" applyAlignment="1" applyProtection="1">
      <alignment vertical="top"/>
      <protection/>
    </xf>
    <xf numFmtId="0" fontId="72" fillId="33" borderId="83" xfId="0" applyFont="1" applyFill="1" applyBorder="1" applyAlignment="1" applyProtection="1">
      <alignment horizontal="center" wrapText="1"/>
      <protection locked="0"/>
    </xf>
    <xf numFmtId="0" fontId="72" fillId="33" borderId="84" xfId="0" applyFont="1" applyFill="1" applyBorder="1" applyAlignment="1" applyProtection="1">
      <alignment horizontal="center" wrapText="1"/>
      <protection locked="0"/>
    </xf>
    <xf numFmtId="0" fontId="115" fillId="0" borderId="0" xfId="0" applyFont="1" applyFill="1" applyBorder="1" applyAlignment="1">
      <alignment vertical="center"/>
    </xf>
    <xf numFmtId="0" fontId="115" fillId="0" borderId="33" xfId="0" applyFont="1" applyFill="1" applyBorder="1" applyAlignment="1">
      <alignment vertical="center"/>
    </xf>
    <xf numFmtId="0" fontId="70" fillId="33" borderId="15" xfId="0" applyFont="1" applyFill="1" applyBorder="1" applyAlignment="1" applyProtection="1">
      <alignment wrapText="1"/>
      <protection hidden="1"/>
    </xf>
    <xf numFmtId="0" fontId="70" fillId="33" borderId="16" xfId="0" applyFont="1" applyFill="1" applyBorder="1" applyAlignment="1" applyProtection="1">
      <alignment horizontal="left" wrapText="1"/>
      <protection hidden="1"/>
    </xf>
    <xf numFmtId="0" fontId="70" fillId="33" borderId="0" xfId="0" applyFont="1" applyFill="1" applyBorder="1" applyAlignment="1" applyProtection="1">
      <alignment horizontal="left" wrapText="1"/>
      <protection hidden="1"/>
    </xf>
    <xf numFmtId="0" fontId="71" fillId="33" borderId="80" xfId="0" applyFont="1" applyFill="1" applyBorder="1" applyAlignment="1" applyProtection="1">
      <alignment vertical="top"/>
      <protection/>
    </xf>
    <xf numFmtId="14" fontId="72" fillId="33" borderId="25" xfId="0" applyNumberFormat="1" applyFont="1" applyFill="1" applyBorder="1" applyAlignment="1" applyProtection="1">
      <alignment horizontal="center" wrapText="1"/>
      <protection locked="0"/>
    </xf>
    <xf numFmtId="0" fontId="72" fillId="33" borderId="25" xfId="0" applyFont="1" applyFill="1" applyBorder="1" applyAlignment="1" applyProtection="1">
      <alignment horizontal="center" wrapText="1"/>
      <protection locked="0"/>
    </xf>
    <xf numFmtId="0" fontId="72" fillId="33" borderId="26" xfId="0" applyFont="1" applyFill="1" applyBorder="1" applyAlignment="1" applyProtection="1">
      <alignment horizontal="center" wrapText="1"/>
      <protection locked="0"/>
    </xf>
    <xf numFmtId="0" fontId="70" fillId="33" borderId="17" xfId="0" applyFont="1" applyFill="1" applyBorder="1" applyAlignment="1" applyProtection="1">
      <alignment wrapText="1"/>
      <protection hidden="1"/>
    </xf>
    <xf numFmtId="14" fontId="70" fillId="33" borderId="19" xfId="0" applyNumberFormat="1" applyFont="1" applyFill="1" applyBorder="1" applyAlignment="1" applyProtection="1">
      <alignment horizontal="left" wrapText="1"/>
      <protection hidden="1"/>
    </xf>
    <xf numFmtId="14" fontId="70" fillId="33" borderId="0" xfId="0" applyNumberFormat="1" applyFont="1" applyFill="1" applyBorder="1" applyAlignment="1" applyProtection="1">
      <alignment horizontal="left" wrapText="1"/>
      <protection hidden="1"/>
    </xf>
    <xf numFmtId="0" fontId="71" fillId="33" borderId="20" xfId="0" applyFont="1" applyFill="1" applyBorder="1" applyAlignment="1" applyProtection="1">
      <alignment horizontal="left" vertical="top" wrapText="1"/>
      <protection locked="0"/>
    </xf>
    <xf numFmtId="0" fontId="71" fillId="33" borderId="21" xfId="0" applyFont="1" applyFill="1" applyBorder="1" applyAlignment="1" applyProtection="1">
      <alignment horizontal="left" vertical="top"/>
      <protection locked="0"/>
    </xf>
    <xf numFmtId="0" fontId="71" fillId="33" borderId="22" xfId="0" applyFont="1" applyFill="1" applyBorder="1" applyAlignment="1" applyProtection="1">
      <alignment horizontal="left" vertical="top"/>
      <protection locked="0"/>
    </xf>
    <xf numFmtId="0" fontId="115" fillId="0" borderId="59" xfId="0" applyFont="1" applyFill="1" applyBorder="1" applyAlignment="1">
      <alignment vertical="center"/>
    </xf>
    <xf numFmtId="0" fontId="115" fillId="0" borderId="60" xfId="0" applyFont="1" applyFill="1" applyBorder="1" applyAlignment="1">
      <alignment vertical="center"/>
    </xf>
    <xf numFmtId="0" fontId="71" fillId="33" borderId="17" xfId="0" applyFont="1" applyFill="1" applyBorder="1" applyAlignment="1" applyProtection="1">
      <alignment horizontal="left" vertical="top"/>
      <protection locked="0"/>
    </xf>
    <xf numFmtId="0" fontId="71" fillId="33" borderId="18" xfId="0" applyFont="1" applyFill="1" applyBorder="1" applyAlignment="1" applyProtection="1">
      <alignment horizontal="left" vertical="top"/>
      <protection locked="0"/>
    </xf>
    <xf numFmtId="0" fontId="71" fillId="33" borderId="19" xfId="0" applyFont="1" applyFill="1" applyBorder="1" applyAlignment="1" applyProtection="1">
      <alignment horizontal="left" vertical="top"/>
      <protection locked="0"/>
    </xf>
    <xf numFmtId="0" fontId="114" fillId="13" borderId="85" xfId="0" applyFont="1" applyFill="1" applyBorder="1" applyAlignment="1">
      <alignment horizontal="left" vertical="center"/>
    </xf>
    <xf numFmtId="0" fontId="114" fillId="13" borderId="86" xfId="0"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 Style1 2"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8">
    <dxf>
      <font>
        <color rgb="FF9C0006"/>
      </font>
      <fill>
        <patternFill>
          <bgColor rgb="FFFFC7CE"/>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14</xdr:row>
      <xdr:rowOff>114300</xdr:rowOff>
    </xdr:from>
    <xdr:to>
      <xdr:col>8</xdr:col>
      <xdr:colOff>38100</xdr:colOff>
      <xdr:row>20</xdr:row>
      <xdr:rowOff>171450</xdr:rowOff>
    </xdr:to>
    <xdr:pic>
      <xdr:nvPicPr>
        <xdr:cNvPr id="1" name="Imagen 2"/>
        <xdr:cNvPicPr preferRelativeResize="1">
          <a:picLocks noChangeAspect="1"/>
        </xdr:cNvPicPr>
      </xdr:nvPicPr>
      <xdr:blipFill>
        <a:blip r:embed="rId1"/>
        <a:stretch>
          <a:fillRect/>
        </a:stretch>
      </xdr:blipFill>
      <xdr:spPr>
        <a:xfrm>
          <a:off x="885825" y="11277600"/>
          <a:ext cx="9753600" cy="13144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a1"/>
  </cacheSource>
  <cacheFields count="2">
    <cacheField name="Criterios">
      <sharedItems containsMixedTypes="0" count="2">
        <s v="Afectación Económica o presupuestal"/>
        <s v="Pérdida Reputacional"/>
      </sharedItems>
    </cacheField>
    <cacheField name="Subcriterios">
      <sharedItems containsMixedTypes="0"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0" dataCaption="Valores" showMissing="1" preserveFormatting="1" useAutoFormatting="1" rowGrandTotals="0" colGrandTotals="0" itemPrintTitles="1" compactData="0" updatedVersion="2" indent="0" showMemberPropertyTips="1">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pivotTableDefinition>
</file>

<file path=xl/tables/table1.xml><?xml version="1.0" encoding="utf-8"?>
<table xmlns="http://schemas.openxmlformats.org/spreadsheetml/2006/main" id="1" name="Tabla1" displayName="Tabla1" ref="B209:C219" comment="" totalsRowShown="0">
  <autoFilter ref="B209:C219"/>
  <tableColumns count="2">
    <tableColumn id="1" name="Criterios"/>
    <tableColumn id="2" name="Subcriterio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B2:H45"/>
  <sheetViews>
    <sheetView zoomScale="175" zoomScaleNormal="175" zoomScalePageLayoutView="110" workbookViewId="0" topLeftCell="B16">
      <selection activeCell="E27" sqref="E27:F27"/>
    </sheetView>
  </sheetViews>
  <sheetFormatPr defaultColWidth="10.7109375" defaultRowHeight="15"/>
  <cols>
    <col min="1" max="1" width="2.7109375" style="78" customWidth="1"/>
    <col min="2" max="3" width="24.7109375" style="78" customWidth="1"/>
    <col min="4" max="4" width="16.00390625" style="78" customWidth="1"/>
    <col min="5" max="5" width="24.7109375" style="78" customWidth="1"/>
    <col min="6" max="6" width="27.7109375" style="78" customWidth="1"/>
    <col min="7" max="8" width="24.7109375" style="78" customWidth="1"/>
    <col min="9" max="16384" width="10.7109375" style="78" customWidth="1"/>
  </cols>
  <sheetData>
    <row r="1" ht="15" thickBot="1"/>
    <row r="2" spans="2:8" ht="18">
      <c r="B2" s="159" t="s">
        <v>160</v>
      </c>
      <c r="C2" s="160"/>
      <c r="D2" s="160"/>
      <c r="E2" s="160"/>
      <c r="F2" s="160"/>
      <c r="G2" s="160"/>
      <c r="H2" s="161"/>
    </row>
    <row r="3" spans="2:8" ht="14.25">
      <c r="B3" s="79"/>
      <c r="C3" s="80"/>
      <c r="D3" s="80"/>
      <c r="E3" s="80"/>
      <c r="F3" s="80"/>
      <c r="G3" s="80"/>
      <c r="H3" s="81"/>
    </row>
    <row r="4" spans="2:8" ht="63" customHeight="1">
      <c r="B4" s="162" t="s">
        <v>203</v>
      </c>
      <c r="C4" s="163"/>
      <c r="D4" s="163"/>
      <c r="E4" s="163"/>
      <c r="F4" s="163"/>
      <c r="G4" s="163"/>
      <c r="H4" s="164"/>
    </row>
    <row r="5" spans="2:8" ht="63" customHeight="1">
      <c r="B5" s="165"/>
      <c r="C5" s="166"/>
      <c r="D5" s="166"/>
      <c r="E5" s="166"/>
      <c r="F5" s="166"/>
      <c r="G5" s="166"/>
      <c r="H5" s="167"/>
    </row>
    <row r="6" spans="2:8" ht="14.25">
      <c r="B6" s="168" t="s">
        <v>158</v>
      </c>
      <c r="C6" s="169"/>
      <c r="D6" s="169"/>
      <c r="E6" s="169"/>
      <c r="F6" s="169"/>
      <c r="G6" s="169"/>
      <c r="H6" s="170"/>
    </row>
    <row r="7" spans="2:8" ht="95.25" customHeight="1">
      <c r="B7" s="178" t="s">
        <v>163</v>
      </c>
      <c r="C7" s="179"/>
      <c r="D7" s="179"/>
      <c r="E7" s="179"/>
      <c r="F7" s="179"/>
      <c r="G7" s="179"/>
      <c r="H7" s="180"/>
    </row>
    <row r="8" spans="2:8" ht="14.25">
      <c r="B8" s="116"/>
      <c r="C8" s="117"/>
      <c r="D8" s="117"/>
      <c r="E8" s="117"/>
      <c r="F8" s="117"/>
      <c r="G8" s="117"/>
      <c r="H8" s="118"/>
    </row>
    <row r="9" spans="2:8" ht="16.5" customHeight="1">
      <c r="B9" s="171" t="s">
        <v>196</v>
      </c>
      <c r="C9" s="172"/>
      <c r="D9" s="172"/>
      <c r="E9" s="172"/>
      <c r="F9" s="172"/>
      <c r="G9" s="172"/>
      <c r="H9" s="173"/>
    </row>
    <row r="10" spans="2:8" ht="44.25" customHeight="1">
      <c r="B10" s="171"/>
      <c r="C10" s="172"/>
      <c r="D10" s="172"/>
      <c r="E10" s="172"/>
      <c r="F10" s="172"/>
      <c r="G10" s="172"/>
      <c r="H10" s="173"/>
    </row>
    <row r="11" spans="2:8" ht="15" thickBot="1">
      <c r="B11" s="104"/>
      <c r="C11" s="107"/>
      <c r="D11" s="112"/>
      <c r="E11" s="113"/>
      <c r="F11" s="113"/>
      <c r="G11" s="114"/>
      <c r="H11" s="115"/>
    </row>
    <row r="12" spans="2:8" ht="15" thickTop="1">
      <c r="B12" s="104"/>
      <c r="C12" s="174" t="s">
        <v>159</v>
      </c>
      <c r="D12" s="175"/>
      <c r="E12" s="176" t="s">
        <v>197</v>
      </c>
      <c r="F12" s="177"/>
      <c r="G12" s="107"/>
      <c r="H12" s="108"/>
    </row>
    <row r="13" spans="2:8" ht="35.25" customHeight="1">
      <c r="B13" s="104"/>
      <c r="C13" s="181" t="s">
        <v>190</v>
      </c>
      <c r="D13" s="182"/>
      <c r="E13" s="183" t="s">
        <v>195</v>
      </c>
      <c r="F13" s="184"/>
      <c r="G13" s="107"/>
      <c r="H13" s="108"/>
    </row>
    <row r="14" spans="2:8" ht="17.25" customHeight="1">
      <c r="B14" s="104"/>
      <c r="C14" s="181" t="s">
        <v>191</v>
      </c>
      <c r="D14" s="182"/>
      <c r="E14" s="183" t="s">
        <v>193</v>
      </c>
      <c r="F14" s="184"/>
      <c r="G14" s="107"/>
      <c r="H14" s="108"/>
    </row>
    <row r="15" spans="2:8" ht="19.5" customHeight="1">
      <c r="B15" s="104"/>
      <c r="C15" s="181" t="s">
        <v>192</v>
      </c>
      <c r="D15" s="182"/>
      <c r="E15" s="183" t="s">
        <v>194</v>
      </c>
      <c r="F15" s="184"/>
      <c r="G15" s="107"/>
      <c r="H15" s="108"/>
    </row>
    <row r="16" spans="2:8" ht="69.75" customHeight="1">
      <c r="B16" s="104"/>
      <c r="C16" s="181" t="s">
        <v>161</v>
      </c>
      <c r="D16" s="182"/>
      <c r="E16" s="183" t="s">
        <v>162</v>
      </c>
      <c r="F16" s="184"/>
      <c r="G16" s="107"/>
      <c r="H16" s="108"/>
    </row>
    <row r="17" spans="2:8" ht="34.5" customHeight="1">
      <c r="B17" s="104"/>
      <c r="C17" s="185" t="s">
        <v>2</v>
      </c>
      <c r="D17" s="186"/>
      <c r="E17" s="187" t="s">
        <v>204</v>
      </c>
      <c r="F17" s="188"/>
      <c r="G17" s="107"/>
      <c r="H17" s="108"/>
    </row>
    <row r="18" spans="2:8" ht="27.75" customHeight="1">
      <c r="B18" s="104"/>
      <c r="C18" s="185" t="s">
        <v>3</v>
      </c>
      <c r="D18" s="186"/>
      <c r="E18" s="187" t="s">
        <v>205</v>
      </c>
      <c r="F18" s="188"/>
      <c r="G18" s="107"/>
      <c r="H18" s="108"/>
    </row>
    <row r="19" spans="2:8" ht="28.5" customHeight="1">
      <c r="B19" s="104"/>
      <c r="C19" s="185" t="s">
        <v>41</v>
      </c>
      <c r="D19" s="186"/>
      <c r="E19" s="187" t="s">
        <v>206</v>
      </c>
      <c r="F19" s="188"/>
      <c r="G19" s="107"/>
      <c r="H19" s="108"/>
    </row>
    <row r="20" spans="2:8" ht="72.75" customHeight="1">
      <c r="B20" s="104"/>
      <c r="C20" s="185" t="s">
        <v>1</v>
      </c>
      <c r="D20" s="186"/>
      <c r="E20" s="187" t="s">
        <v>207</v>
      </c>
      <c r="F20" s="188"/>
      <c r="G20" s="107"/>
      <c r="H20" s="108"/>
    </row>
    <row r="21" spans="2:8" ht="64.5" customHeight="1">
      <c r="B21" s="104"/>
      <c r="C21" s="185" t="s">
        <v>49</v>
      </c>
      <c r="D21" s="186"/>
      <c r="E21" s="187" t="s">
        <v>165</v>
      </c>
      <c r="F21" s="188"/>
      <c r="G21" s="107"/>
      <c r="H21" s="108"/>
    </row>
    <row r="22" spans="2:8" ht="71.25" customHeight="1">
      <c r="B22" s="104"/>
      <c r="C22" s="185" t="s">
        <v>164</v>
      </c>
      <c r="D22" s="186"/>
      <c r="E22" s="187" t="s">
        <v>166</v>
      </c>
      <c r="F22" s="188"/>
      <c r="G22" s="107"/>
      <c r="H22" s="108"/>
    </row>
    <row r="23" spans="2:8" ht="55.5" customHeight="1">
      <c r="B23" s="104"/>
      <c r="C23" s="192" t="s">
        <v>167</v>
      </c>
      <c r="D23" s="193"/>
      <c r="E23" s="187" t="s">
        <v>168</v>
      </c>
      <c r="F23" s="188"/>
      <c r="G23" s="107"/>
      <c r="H23" s="108"/>
    </row>
    <row r="24" spans="2:8" ht="42" customHeight="1">
      <c r="B24" s="104"/>
      <c r="C24" s="192" t="s">
        <v>47</v>
      </c>
      <c r="D24" s="193"/>
      <c r="E24" s="187" t="s">
        <v>169</v>
      </c>
      <c r="F24" s="188"/>
      <c r="G24" s="107"/>
      <c r="H24" s="108"/>
    </row>
    <row r="25" spans="2:8" ht="59.25" customHeight="1">
      <c r="B25" s="104"/>
      <c r="C25" s="192" t="s">
        <v>157</v>
      </c>
      <c r="D25" s="193"/>
      <c r="E25" s="187" t="s">
        <v>170</v>
      </c>
      <c r="F25" s="188"/>
      <c r="G25" s="107"/>
      <c r="H25" s="108"/>
    </row>
    <row r="26" spans="2:8" ht="23.25" customHeight="1">
      <c r="B26" s="104"/>
      <c r="C26" s="192" t="s">
        <v>11</v>
      </c>
      <c r="D26" s="193"/>
      <c r="E26" s="187" t="s">
        <v>171</v>
      </c>
      <c r="F26" s="188"/>
      <c r="G26" s="107"/>
      <c r="H26" s="108"/>
    </row>
    <row r="27" spans="2:8" ht="30.75" customHeight="1">
      <c r="B27" s="104"/>
      <c r="C27" s="192" t="s">
        <v>175</v>
      </c>
      <c r="D27" s="193"/>
      <c r="E27" s="187" t="s">
        <v>172</v>
      </c>
      <c r="F27" s="188"/>
      <c r="G27" s="107"/>
      <c r="H27" s="108"/>
    </row>
    <row r="28" spans="2:8" ht="35.25" customHeight="1">
      <c r="B28" s="104"/>
      <c r="C28" s="192" t="s">
        <v>176</v>
      </c>
      <c r="D28" s="193"/>
      <c r="E28" s="187" t="s">
        <v>173</v>
      </c>
      <c r="F28" s="188"/>
      <c r="G28" s="107"/>
      <c r="H28" s="108"/>
    </row>
    <row r="29" spans="2:8" ht="33" customHeight="1">
      <c r="B29" s="104"/>
      <c r="C29" s="192" t="s">
        <v>176</v>
      </c>
      <c r="D29" s="193"/>
      <c r="E29" s="187" t="s">
        <v>173</v>
      </c>
      <c r="F29" s="188"/>
      <c r="G29" s="107"/>
      <c r="H29" s="108"/>
    </row>
    <row r="30" spans="2:8" ht="30" customHeight="1">
      <c r="B30" s="104"/>
      <c r="C30" s="192" t="s">
        <v>177</v>
      </c>
      <c r="D30" s="193"/>
      <c r="E30" s="187" t="s">
        <v>174</v>
      </c>
      <c r="F30" s="188"/>
      <c r="G30" s="107"/>
      <c r="H30" s="108"/>
    </row>
    <row r="31" spans="2:8" ht="35.25" customHeight="1">
      <c r="B31" s="104"/>
      <c r="C31" s="192" t="s">
        <v>178</v>
      </c>
      <c r="D31" s="193"/>
      <c r="E31" s="187" t="s">
        <v>179</v>
      </c>
      <c r="F31" s="188"/>
      <c r="G31" s="107"/>
      <c r="H31" s="108"/>
    </row>
    <row r="32" spans="2:8" ht="31.5" customHeight="1">
      <c r="B32" s="104"/>
      <c r="C32" s="192" t="s">
        <v>180</v>
      </c>
      <c r="D32" s="193"/>
      <c r="E32" s="187" t="s">
        <v>181</v>
      </c>
      <c r="F32" s="188"/>
      <c r="G32" s="107"/>
      <c r="H32" s="108"/>
    </row>
    <row r="33" spans="2:8" ht="35.25" customHeight="1">
      <c r="B33" s="104"/>
      <c r="C33" s="192" t="s">
        <v>182</v>
      </c>
      <c r="D33" s="193"/>
      <c r="E33" s="187" t="s">
        <v>183</v>
      </c>
      <c r="F33" s="188"/>
      <c r="G33" s="107"/>
      <c r="H33" s="108"/>
    </row>
    <row r="34" spans="2:8" ht="59.25" customHeight="1">
      <c r="B34" s="104"/>
      <c r="C34" s="192" t="s">
        <v>184</v>
      </c>
      <c r="D34" s="193"/>
      <c r="E34" s="187" t="s">
        <v>185</v>
      </c>
      <c r="F34" s="188"/>
      <c r="G34" s="107"/>
      <c r="H34" s="108"/>
    </row>
    <row r="35" spans="2:8" ht="29.25" customHeight="1">
      <c r="B35" s="104"/>
      <c r="C35" s="192" t="s">
        <v>28</v>
      </c>
      <c r="D35" s="193"/>
      <c r="E35" s="187" t="s">
        <v>186</v>
      </c>
      <c r="F35" s="188"/>
      <c r="G35" s="107"/>
      <c r="H35" s="108"/>
    </row>
    <row r="36" spans="2:8" ht="82.5" customHeight="1">
      <c r="B36" s="104"/>
      <c r="C36" s="192" t="s">
        <v>188</v>
      </c>
      <c r="D36" s="193"/>
      <c r="E36" s="187" t="s">
        <v>187</v>
      </c>
      <c r="F36" s="188"/>
      <c r="G36" s="107"/>
      <c r="H36" s="108"/>
    </row>
    <row r="37" spans="2:8" ht="46.5" customHeight="1">
      <c r="B37" s="104"/>
      <c r="C37" s="192" t="s">
        <v>38</v>
      </c>
      <c r="D37" s="193"/>
      <c r="E37" s="187" t="s">
        <v>189</v>
      </c>
      <c r="F37" s="188"/>
      <c r="G37" s="107"/>
      <c r="H37" s="108"/>
    </row>
    <row r="38" spans="2:8" ht="6.75" customHeight="1" thickBot="1">
      <c r="B38" s="104"/>
      <c r="C38" s="194"/>
      <c r="D38" s="195"/>
      <c r="E38" s="196"/>
      <c r="F38" s="197"/>
      <c r="G38" s="107"/>
      <c r="H38" s="108"/>
    </row>
    <row r="39" spans="2:8" ht="15" thickTop="1">
      <c r="B39" s="104"/>
      <c r="C39" s="105"/>
      <c r="D39" s="105"/>
      <c r="E39" s="106"/>
      <c r="F39" s="106"/>
      <c r="G39" s="107"/>
      <c r="H39" s="108"/>
    </row>
    <row r="40" spans="2:8" ht="21" customHeight="1">
      <c r="B40" s="189" t="s">
        <v>198</v>
      </c>
      <c r="C40" s="190"/>
      <c r="D40" s="190"/>
      <c r="E40" s="190"/>
      <c r="F40" s="190"/>
      <c r="G40" s="190"/>
      <c r="H40" s="191"/>
    </row>
    <row r="41" spans="2:8" ht="20.25" customHeight="1">
      <c r="B41" s="189" t="s">
        <v>199</v>
      </c>
      <c r="C41" s="190"/>
      <c r="D41" s="190"/>
      <c r="E41" s="190"/>
      <c r="F41" s="190"/>
      <c r="G41" s="190"/>
      <c r="H41" s="191"/>
    </row>
    <row r="42" spans="2:8" ht="20.25" customHeight="1">
      <c r="B42" s="189" t="s">
        <v>200</v>
      </c>
      <c r="C42" s="190"/>
      <c r="D42" s="190"/>
      <c r="E42" s="190"/>
      <c r="F42" s="190"/>
      <c r="G42" s="190"/>
      <c r="H42" s="191"/>
    </row>
    <row r="43" spans="2:8" ht="20.25" customHeight="1">
      <c r="B43" s="189" t="s">
        <v>201</v>
      </c>
      <c r="C43" s="190"/>
      <c r="D43" s="190"/>
      <c r="E43" s="190"/>
      <c r="F43" s="190"/>
      <c r="G43" s="190"/>
      <c r="H43" s="191"/>
    </row>
    <row r="44" spans="2:8" ht="14.25">
      <c r="B44" s="189" t="s">
        <v>202</v>
      </c>
      <c r="C44" s="190"/>
      <c r="D44" s="190"/>
      <c r="E44" s="190"/>
      <c r="F44" s="190"/>
      <c r="G44" s="190"/>
      <c r="H44" s="191"/>
    </row>
    <row r="45" spans="2:8" ht="15" thickBot="1">
      <c r="B45" s="109"/>
      <c r="C45" s="110"/>
      <c r="D45" s="110"/>
      <c r="E45" s="110"/>
      <c r="F45" s="110"/>
      <c r="G45" s="110"/>
      <c r="H45" s="111"/>
    </row>
  </sheetData>
  <sheetProtection/>
  <mergeCells count="64">
    <mergeCell ref="E25:F25"/>
    <mergeCell ref="C28:D28"/>
    <mergeCell ref="C16:D16"/>
    <mergeCell ref="E16:F16"/>
    <mergeCell ref="C14:D14"/>
    <mergeCell ref="E14:F14"/>
    <mergeCell ref="C15:D15"/>
    <mergeCell ref="E15:F15"/>
    <mergeCell ref="E22:F22"/>
    <mergeCell ref="C22:D22"/>
    <mergeCell ref="C25:D25"/>
    <mergeCell ref="E36:F36"/>
    <mergeCell ref="B41:H41"/>
    <mergeCell ref="C38:D38"/>
    <mergeCell ref="E38:F38"/>
    <mergeCell ref="C37:D37"/>
    <mergeCell ref="E37:F37"/>
    <mergeCell ref="B40:H40"/>
    <mergeCell ref="C29:D29"/>
    <mergeCell ref="E29:F29"/>
    <mergeCell ref="C30:D30"/>
    <mergeCell ref="E30:F30"/>
    <mergeCell ref="E33:F33"/>
    <mergeCell ref="C34:D34"/>
    <mergeCell ref="C35:D35"/>
    <mergeCell ref="E35:F35"/>
    <mergeCell ref="C36:D36"/>
    <mergeCell ref="E26:F26"/>
    <mergeCell ref="E34:F34"/>
    <mergeCell ref="C32:D32"/>
    <mergeCell ref="C31:D31"/>
    <mergeCell ref="E31:F31"/>
    <mergeCell ref="E32:F32"/>
    <mergeCell ref="C27:D27"/>
    <mergeCell ref="E27:F27"/>
    <mergeCell ref="C33:D33"/>
    <mergeCell ref="E28:F28"/>
    <mergeCell ref="E20:F20"/>
    <mergeCell ref="E21:F21"/>
    <mergeCell ref="B42:H42"/>
    <mergeCell ref="B43:H43"/>
    <mergeCell ref="B44:H44"/>
    <mergeCell ref="E23:F23"/>
    <mergeCell ref="C23:D23"/>
    <mergeCell ref="C24:D24"/>
    <mergeCell ref="E24:F24"/>
    <mergeCell ref="C26:D26"/>
    <mergeCell ref="C13:D13"/>
    <mergeCell ref="E13:F13"/>
    <mergeCell ref="C17:D17"/>
    <mergeCell ref="E17:F17"/>
    <mergeCell ref="C21:D21"/>
    <mergeCell ref="C18:D18"/>
    <mergeCell ref="C19:D19"/>
    <mergeCell ref="C20:D20"/>
    <mergeCell ref="E18:F18"/>
    <mergeCell ref="E19:F19"/>
    <mergeCell ref="B2:H2"/>
    <mergeCell ref="B4:H5"/>
    <mergeCell ref="B6:H6"/>
    <mergeCell ref="B9:H10"/>
    <mergeCell ref="C12:D12"/>
    <mergeCell ref="E12:F12"/>
    <mergeCell ref="B7:H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2060"/>
  </sheetPr>
  <dimension ref="A1:BP16"/>
  <sheetViews>
    <sheetView tabSelected="1" zoomScalePageLayoutView="0" workbookViewId="0" topLeftCell="A14">
      <selection activeCell="A17" sqref="A17"/>
    </sheetView>
  </sheetViews>
  <sheetFormatPr defaultColWidth="10.7109375" defaultRowHeight="15"/>
  <cols>
    <col min="1" max="1" width="12.7109375" style="2" customWidth="1"/>
    <col min="2" max="2" width="28.8515625" style="2" customWidth="1"/>
    <col min="3" max="3" width="15.7109375" style="2" customWidth="1"/>
    <col min="4" max="4" width="16.140625" style="2" customWidth="1"/>
    <col min="5" max="5" width="32.421875" style="1" customWidth="1"/>
    <col min="6" max="6" width="19.00390625" style="4" customWidth="1"/>
    <col min="7" max="7" width="17.7109375" style="1" customWidth="1"/>
    <col min="8" max="8" width="16.421875" style="1" customWidth="1"/>
    <col min="9" max="9" width="6.28125" style="1" bestFit="1" customWidth="1"/>
    <col min="10" max="10" width="27.28125" style="1" bestFit="1" customWidth="1"/>
    <col min="11" max="11" width="30.421875" style="1" hidden="1" customWidth="1"/>
    <col min="12" max="12" width="17.421875" style="1" customWidth="1"/>
    <col min="13" max="13" width="6.28125" style="1" bestFit="1" customWidth="1"/>
    <col min="14" max="14" width="16.00390625" style="1" customWidth="1"/>
    <col min="15" max="15" width="5.7109375" style="1" customWidth="1"/>
    <col min="16" max="16" width="31.00390625" style="1" customWidth="1"/>
    <col min="17" max="17" width="15.140625" style="1" bestFit="1" customWidth="1"/>
    <col min="18" max="18" width="6.7109375" style="1" customWidth="1"/>
    <col min="19" max="19" width="5.00390625" style="1" customWidth="1"/>
    <col min="20" max="20" width="5.421875" style="1" customWidth="1"/>
    <col min="21" max="21" width="7.140625" style="1" customWidth="1"/>
    <col min="22" max="22" width="6.7109375" style="1" customWidth="1"/>
    <col min="23" max="23" width="7.421875" style="1" customWidth="1"/>
    <col min="24" max="24" width="38.28125" style="1" hidden="1" customWidth="1"/>
    <col min="25" max="25" width="8.7109375" style="1" customWidth="1"/>
    <col min="26" max="26" width="10.421875" style="1" customWidth="1"/>
    <col min="27" max="27" width="9.28125" style="1" customWidth="1"/>
    <col min="28" max="28" width="9.140625" style="1" customWidth="1"/>
    <col min="29" max="29" width="8.421875" style="1" customWidth="1"/>
    <col min="30" max="30" width="7.28125" style="1" customWidth="1"/>
    <col min="31" max="31" width="23.00390625" style="1" customWidth="1"/>
    <col min="32" max="32" width="18.7109375" style="1" customWidth="1"/>
    <col min="33" max="33" width="16.7109375" style="1" customWidth="1"/>
    <col min="34" max="34" width="14.7109375" style="1" customWidth="1"/>
    <col min="35" max="35" width="18.421875" style="1" customWidth="1"/>
    <col min="36" max="36" width="21.00390625" style="1" customWidth="1"/>
    <col min="37" max="16384" width="10.7109375" style="1" customWidth="1"/>
  </cols>
  <sheetData>
    <row r="1" spans="1:36" s="369" customFormat="1" ht="29.25" customHeight="1" thickBot="1">
      <c r="A1" s="366" t="s">
        <v>227</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8"/>
    </row>
    <row r="2" spans="1:36" s="369" customFormat="1" ht="16.5" customHeight="1">
      <c r="A2" s="370" t="s">
        <v>228</v>
      </c>
      <c r="B2" s="371" t="s">
        <v>229</v>
      </c>
      <c r="C2" s="372"/>
      <c r="D2" s="372"/>
      <c r="E2" s="373" t="s">
        <v>230</v>
      </c>
      <c r="F2" s="374" t="s">
        <v>231</v>
      </c>
      <c r="G2" s="374"/>
      <c r="H2" s="375"/>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7"/>
    </row>
    <row r="3" spans="1:36" s="369" customFormat="1" ht="15.75" customHeight="1">
      <c r="A3" s="378" t="s">
        <v>232</v>
      </c>
      <c r="B3" s="379">
        <v>1</v>
      </c>
      <c r="C3" s="372"/>
      <c r="D3" s="380"/>
      <c r="E3" s="381" t="s">
        <v>233</v>
      </c>
      <c r="F3" s="382">
        <v>44392</v>
      </c>
      <c r="G3" s="383"/>
      <c r="H3" s="384"/>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7"/>
    </row>
    <row r="4" spans="1:36" s="369" customFormat="1" ht="24" customHeight="1" thickBot="1">
      <c r="A4" s="385" t="s">
        <v>234</v>
      </c>
      <c r="B4" s="386" t="s">
        <v>235</v>
      </c>
      <c r="C4" s="372"/>
      <c r="D4" s="387"/>
      <c r="E4" s="388" t="s">
        <v>236</v>
      </c>
      <c r="F4" s="389"/>
      <c r="G4" s="389"/>
      <c r="H4" s="390"/>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2"/>
    </row>
    <row r="5" spans="1:36" s="369" customFormat="1" ht="24" customHeight="1" thickBot="1">
      <c r="A5" s="372"/>
      <c r="B5" s="387"/>
      <c r="C5" s="372"/>
      <c r="D5" s="387"/>
      <c r="E5" s="393"/>
      <c r="F5" s="394"/>
      <c r="G5" s="394"/>
      <c r="H5" s="395"/>
      <c r="I5" s="391"/>
      <c r="J5" s="391"/>
      <c r="K5" s="391"/>
      <c r="L5" s="391"/>
      <c r="M5" s="391"/>
      <c r="N5" s="391"/>
      <c r="O5" s="376"/>
      <c r="P5" s="376"/>
      <c r="Q5" s="376"/>
      <c r="R5" s="376"/>
      <c r="S5" s="376"/>
      <c r="T5" s="376"/>
      <c r="U5" s="376"/>
      <c r="V5" s="376"/>
      <c r="W5" s="376"/>
      <c r="X5" s="376"/>
      <c r="Y5" s="376"/>
      <c r="Z5" s="376"/>
      <c r="AA5" s="376"/>
      <c r="AB5" s="376"/>
      <c r="AC5" s="376"/>
      <c r="AD5" s="376"/>
      <c r="AE5" s="376"/>
      <c r="AF5" s="376"/>
      <c r="AG5" s="376"/>
      <c r="AH5" s="376"/>
      <c r="AI5" s="376"/>
      <c r="AJ5" s="376"/>
    </row>
    <row r="6" spans="1:68" ht="26.25" customHeight="1">
      <c r="A6" s="209" t="s">
        <v>42</v>
      </c>
      <c r="B6" s="210"/>
      <c r="C6" s="205" t="s">
        <v>208</v>
      </c>
      <c r="D6" s="206"/>
      <c r="E6" s="206"/>
      <c r="F6" s="206"/>
      <c r="G6" s="206"/>
      <c r="H6" s="206"/>
      <c r="I6" s="206"/>
      <c r="J6" s="206"/>
      <c r="K6" s="206"/>
      <c r="L6" s="206"/>
      <c r="M6" s="206"/>
      <c r="N6" s="207"/>
      <c r="O6" s="208"/>
      <c r="P6" s="208"/>
      <c r="Q6" s="208"/>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0" customHeight="1">
      <c r="A7" s="209" t="s">
        <v>129</v>
      </c>
      <c r="B7" s="210"/>
      <c r="C7" s="205" t="s">
        <v>237</v>
      </c>
      <c r="D7" s="206"/>
      <c r="E7" s="206"/>
      <c r="F7" s="206"/>
      <c r="G7" s="206"/>
      <c r="H7" s="206"/>
      <c r="I7" s="206"/>
      <c r="J7" s="206"/>
      <c r="K7" s="206"/>
      <c r="L7" s="206"/>
      <c r="M7" s="206"/>
      <c r="N7" s="207"/>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1:68" ht="49.5" customHeight="1">
      <c r="A8" s="396" t="s">
        <v>43</v>
      </c>
      <c r="B8" s="397"/>
      <c r="C8" s="211" t="s">
        <v>238</v>
      </c>
      <c r="D8" s="212"/>
      <c r="E8" s="212"/>
      <c r="F8" s="212"/>
      <c r="G8" s="212"/>
      <c r="H8" s="212"/>
      <c r="I8" s="212"/>
      <c r="J8" s="212"/>
      <c r="K8" s="212"/>
      <c r="L8" s="212"/>
      <c r="M8" s="212"/>
      <c r="N8" s="213"/>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row>
    <row r="9" spans="1:68" ht="49.5" customHeight="1">
      <c r="A9" s="200" t="s">
        <v>0</v>
      </c>
      <c r="B9" s="199" t="s">
        <v>2</v>
      </c>
      <c r="C9" s="198" t="s">
        <v>3</v>
      </c>
      <c r="D9" s="198" t="s">
        <v>41</v>
      </c>
      <c r="E9" s="199" t="s">
        <v>1</v>
      </c>
      <c r="F9" s="198" t="s">
        <v>49</v>
      </c>
      <c r="G9" s="198" t="s">
        <v>134</v>
      </c>
      <c r="H9" s="198" t="s">
        <v>32</v>
      </c>
      <c r="I9" s="199" t="s">
        <v>5</v>
      </c>
      <c r="J9" s="198" t="s">
        <v>86</v>
      </c>
      <c r="K9" s="198" t="s">
        <v>91</v>
      </c>
      <c r="L9" s="198" t="s">
        <v>44</v>
      </c>
      <c r="M9" s="199" t="s">
        <v>5</v>
      </c>
      <c r="N9" s="198" t="s">
        <v>47</v>
      </c>
      <c r="O9" s="201" t="s">
        <v>10</v>
      </c>
      <c r="P9" s="198" t="s">
        <v>157</v>
      </c>
      <c r="Q9" s="198" t="s">
        <v>11</v>
      </c>
      <c r="R9" s="5"/>
      <c r="S9" s="5"/>
      <c r="T9" s="5"/>
      <c r="U9" s="5"/>
      <c r="V9" s="5"/>
      <c r="W9" s="5"/>
      <c r="X9" s="201" t="s">
        <v>137</v>
      </c>
      <c r="Y9" s="201" t="s">
        <v>45</v>
      </c>
      <c r="Z9" s="201" t="s">
        <v>5</v>
      </c>
      <c r="AA9" s="201" t="s">
        <v>46</v>
      </c>
      <c r="AB9" s="201" t="s">
        <v>5</v>
      </c>
      <c r="AC9" s="201" t="s">
        <v>48</v>
      </c>
      <c r="AD9" s="201" t="s">
        <v>28</v>
      </c>
      <c r="AE9" s="198" t="s">
        <v>33</v>
      </c>
      <c r="AF9" s="198" t="s">
        <v>34</v>
      </c>
      <c r="AG9" s="198" t="s">
        <v>35</v>
      </c>
      <c r="AH9" s="198" t="s">
        <v>37</v>
      </c>
      <c r="AI9" s="198" t="s">
        <v>36</v>
      </c>
      <c r="AJ9" s="198" t="s">
        <v>38</v>
      </c>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row>
    <row r="10" spans="1:68" s="3" customFormat="1" ht="94.5" customHeight="1">
      <c r="A10" s="200"/>
      <c r="B10" s="199"/>
      <c r="C10" s="198"/>
      <c r="D10" s="198"/>
      <c r="E10" s="199"/>
      <c r="F10" s="198"/>
      <c r="G10" s="198"/>
      <c r="H10" s="198"/>
      <c r="I10" s="199"/>
      <c r="J10" s="198"/>
      <c r="K10" s="198"/>
      <c r="L10" s="199"/>
      <c r="M10" s="199"/>
      <c r="N10" s="198"/>
      <c r="O10" s="201"/>
      <c r="P10" s="198"/>
      <c r="Q10" s="198"/>
      <c r="R10" s="119" t="s">
        <v>12</v>
      </c>
      <c r="S10" s="119" t="s">
        <v>16</v>
      </c>
      <c r="T10" s="119" t="s">
        <v>27</v>
      </c>
      <c r="U10" s="119" t="s">
        <v>17</v>
      </c>
      <c r="V10" s="119" t="s">
        <v>20</v>
      </c>
      <c r="W10" s="119" t="s">
        <v>23</v>
      </c>
      <c r="X10" s="201"/>
      <c r="Y10" s="201"/>
      <c r="Z10" s="201"/>
      <c r="AA10" s="201"/>
      <c r="AB10" s="201"/>
      <c r="AC10" s="201"/>
      <c r="AD10" s="201"/>
      <c r="AE10" s="198"/>
      <c r="AF10" s="198"/>
      <c r="AG10" s="198"/>
      <c r="AH10" s="198"/>
      <c r="AI10" s="198"/>
      <c r="AJ10" s="198"/>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row>
    <row r="11" spans="1:68" s="2" customFormat="1" ht="167.25" customHeight="1">
      <c r="A11" s="120">
        <v>1</v>
      </c>
      <c r="B11" s="127" t="s">
        <v>131</v>
      </c>
      <c r="C11" s="127" t="s">
        <v>211</v>
      </c>
      <c r="D11" s="127" t="s">
        <v>209</v>
      </c>
      <c r="E11" s="130" t="s">
        <v>210</v>
      </c>
      <c r="F11" s="135" t="s">
        <v>123</v>
      </c>
      <c r="G11" s="129">
        <v>180</v>
      </c>
      <c r="H11" s="131" t="str">
        <f>IF(G11&lt;=0,"",IF(G11&lt;=2,"Muy Baja",IF(G11&lt;=24,"Baja",IF(G11&lt;=500,"Media",IF(G11&lt;=5000,"Alta","Muy Alta")))))</f>
        <v>Media</v>
      </c>
      <c r="I11" s="132">
        <f>IF(H11="","",IF(H11="Muy Baja",0.2,IF(H11="Baja",0.4,IF(H11="Media",0.6,IF(H11="Alta",0.8,IF(H11="Muy Alta",1,))))))</f>
        <v>0.6</v>
      </c>
      <c r="J11" s="136" t="s">
        <v>151</v>
      </c>
      <c r="K11" s="132" t="str">
        <f>IF(NOT(ISERROR(MATCH(J11,'Tabla Impacto'!$B$221:$B$223,0))),'Tabla Impacto'!$F$223&amp;"Por favor no seleccionar los criterios de impacto(Afectación Económica o presupuestal y Pérdida Reputacional)",J11)</f>
        <v>     El riesgo afecta la imagen de la entidad a nivel nacional, con efecto publicitarios sostenible a nivel país</v>
      </c>
      <c r="L11" s="131" t="str">
        <f>IF(OR(K11='Tabla Impacto'!$C$11,K11='Tabla Impacto'!$D$11),"Leve",IF(OR(K11='Tabla Impacto'!$C$12,K11='Tabla Impacto'!$D$12),"Menor",IF(OR(K11='Tabla Impacto'!$C$13,K11='Tabla Impacto'!$D$13),"Moderado",IF(OR(K11='Tabla Impacto'!$C$14,K11='Tabla Impacto'!$D$14),"Mayor",IF(OR(K11='Tabla Impacto'!$C$15,K11='Tabla Impacto'!$D$15),"Catastrófico","")))))</f>
        <v>Catastrófico</v>
      </c>
      <c r="M11" s="132">
        <f>IF(L11="","",IF(L11="Leve",0.2,IF(L11="Menor",0.4,IF(L11="Moderado",0.6,IF(L11="Mayor",0.8,IF(L11="Catastrófico",1,))))))</f>
        <v>1</v>
      </c>
      <c r="N11" s="13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Extremo</v>
      </c>
      <c r="O11" s="120">
        <v>1</v>
      </c>
      <c r="P11" s="128" t="s">
        <v>212</v>
      </c>
      <c r="Q11" s="121" t="str">
        <f>IF(OR(R11="Preventivo",R11="Detectivo"),"Probabilidad",IF(R11="Correctivo","Impacto",""))</f>
        <v>Probabilidad</v>
      </c>
      <c r="R11" s="122" t="s">
        <v>13</v>
      </c>
      <c r="S11" s="122" t="s">
        <v>8</v>
      </c>
      <c r="T11" s="123" t="str">
        <f>IF(AND(R11="Preventivo",S11="Automático"),"50%",IF(AND(R11="Preventivo",S11="Manual"),"40%",IF(AND(R11="Detectivo",S11="Automático"),"40%",IF(AND(R11="Detectivo",S11="Manual"),"30%",IF(AND(R11="Correctivo",S11="Automático"),"35%",IF(AND(R11="Correctivo",S11="Manual"),"25%",""))))))</f>
        <v>40%</v>
      </c>
      <c r="U11" s="122" t="s">
        <v>18</v>
      </c>
      <c r="V11" s="122" t="s">
        <v>21</v>
      </c>
      <c r="W11" s="122" t="s">
        <v>118</v>
      </c>
      <c r="X11" s="124">
        <f>_xlfn.IFERROR(IF(Q11="Probabilidad",(I11-(+I11*T11)),IF(Q11="Impacto",I11,"")),"")</f>
        <v>0.36</v>
      </c>
      <c r="Y11" s="125" t="str">
        <f>_xlfn.IFERROR(IF(X11="","",IF(X11&lt;=0.2,"Muy Baja",IF(X11&lt;=0.4,"Baja",IF(X11&lt;=0.6,"Media",IF(X11&lt;=0.8,"Alta","Muy Alta"))))),"")</f>
        <v>Baja</v>
      </c>
      <c r="Z11" s="123">
        <f>+X11</f>
        <v>0.36</v>
      </c>
      <c r="AA11" s="125" t="str">
        <f>_xlfn.IFERROR(IF(AB11="","",IF(AB11&lt;=0.2,"Leve",IF(AB11&lt;=0.4,"Menor",IF(AB11&lt;=0.6,"Moderado",IF(AB11&lt;=0.8,"Mayor","Catastrófico"))))),"")</f>
        <v>Catastrófico</v>
      </c>
      <c r="AB11" s="123">
        <f>_xlfn.IFERROR(IF(Q11="Impacto",(M11-(+M11*T11)),IF(Q11="Probabilidad",M11,"")),"")</f>
        <v>1</v>
      </c>
      <c r="AC11" s="126" t="str">
        <f>_xlfn.IFERROR(IF(OR(AND(Y11="Muy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Extremo</v>
      </c>
      <c r="AD11" s="122"/>
      <c r="AE11" s="127" t="s">
        <v>222</v>
      </c>
      <c r="AF11" s="129" t="s">
        <v>208</v>
      </c>
      <c r="AG11" s="141" t="s">
        <v>219</v>
      </c>
      <c r="AH11" s="142" t="s">
        <v>220</v>
      </c>
      <c r="AI11" s="127" t="s">
        <v>221</v>
      </c>
      <c r="AJ11" s="129" t="s">
        <v>40</v>
      </c>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1:68" ht="151.5" customHeight="1">
      <c r="A12" s="143">
        <v>2</v>
      </c>
      <c r="B12" s="138" t="s">
        <v>131</v>
      </c>
      <c r="C12" s="138" t="s">
        <v>214</v>
      </c>
      <c r="D12" s="140" t="s">
        <v>215</v>
      </c>
      <c r="E12" s="137" t="s">
        <v>213</v>
      </c>
      <c r="F12" s="144" t="s">
        <v>124</v>
      </c>
      <c r="G12" s="139">
        <v>150</v>
      </c>
      <c r="H12" s="145" t="str">
        <f>IF(G12&lt;=0,"",IF(G12&lt;=2,"Muy Baja",IF(G12&lt;=24,"Baja",IF(G12&lt;=500,"Media",IF(G12&lt;=5000,"Alta","Muy Alta")))))</f>
        <v>Media</v>
      </c>
      <c r="I12" s="146">
        <f>IF(H12="","",IF(H12="Muy Baja",0.2,IF(H12="Baja",0.4,IF(H12="Media",0.6,IF(H12="Alta",0.8,IF(H12="Muy Alta",1,))))))</f>
        <v>0.6</v>
      </c>
      <c r="J12" s="147" t="s">
        <v>151</v>
      </c>
      <c r="K12" s="146" t="str">
        <f>IF(NOT(ISERROR(MATCH(J12,'Tabla Impacto'!$B$221:$B$223,0))),'Tabla Impacto'!$F$223&amp;"Por favor no seleccionar los criterios de impacto(Afectación Económica o presupuestal y Pérdida Reputacional)",J12)</f>
        <v>     El riesgo afecta la imagen de la entidad a nivel nacional, con efecto publicitarios sostenible a nivel país</v>
      </c>
      <c r="L12" s="145"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146">
        <f>IF(L12="","",IF(L12="Leve",0.2,IF(L12="Menor",0.4,IF(L12="Moderado",0.6,IF(L12="Mayor",0.8,IF(L12="Catastrófico",1,))))))</f>
        <v>1</v>
      </c>
      <c r="N12" s="14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143">
        <v>1</v>
      </c>
      <c r="P12" s="149" t="s">
        <v>223</v>
      </c>
      <c r="Q12" s="150" t="str">
        <f>IF(OR(R12="Preventivo",R12="Detectivo"),"Probabilidad",IF(R12="Correctivo","Impacto",""))</f>
        <v>Probabilidad</v>
      </c>
      <c r="R12" s="151" t="s">
        <v>13</v>
      </c>
      <c r="S12" s="151" t="s">
        <v>8</v>
      </c>
      <c r="T12" s="152" t="str">
        <f>IF(AND(R12="Preventivo",S12="Automático"),"50%",IF(AND(R12="Preventivo",S12="Manual"),"40%",IF(AND(R12="Detectivo",S12="Automático"),"40%",IF(AND(R12="Detectivo",S12="Manual"),"30%",IF(AND(R12="Correctivo",S12="Automático"),"35%",IF(AND(R12="Correctivo",S12="Manual"),"25%",""))))))</f>
        <v>40%</v>
      </c>
      <c r="U12" s="151" t="s">
        <v>18</v>
      </c>
      <c r="V12" s="151" t="s">
        <v>21</v>
      </c>
      <c r="W12" s="151" t="s">
        <v>118</v>
      </c>
      <c r="X12" s="153">
        <f>_xlfn.IFERROR(IF(Q12="Probabilidad",(I12-(+I12*T12)),IF(Q12="Impacto",I12,"")),"")</f>
        <v>0.36</v>
      </c>
      <c r="Y12" s="154" t="str">
        <f>_xlfn.IFERROR(IF(X12="","",IF(X12&lt;=0.2,"Muy Baja",IF(X12&lt;=0.4,"Baja",IF(X12&lt;=0.6,"Media",IF(X12&lt;=0.8,"Alta","Muy Alta"))))),"")</f>
        <v>Baja</v>
      </c>
      <c r="Z12" s="152">
        <f>+X12</f>
        <v>0.36</v>
      </c>
      <c r="AA12" s="154" t="str">
        <f>_xlfn.IFERROR(IF(AB12="","",IF(AB12&lt;=0.2,"Leve",IF(AB12&lt;=0.4,"Menor",IF(AB12&lt;=0.6,"Moderado",IF(AB12&lt;=0.8,"Mayor","Catastrófico"))))),"")</f>
        <v>Catastrófico</v>
      </c>
      <c r="AB12" s="152">
        <f>_xlfn.IFERROR(IF(Q12="Impacto",(M12-(+M12*T12)),IF(Q12="Probabilidad",M12,"")),"")</f>
        <v>1</v>
      </c>
      <c r="AC12" s="155" t="str">
        <f>_xlfn.IFERROR(IF(OR(AND(Y12="Muy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51"/>
      <c r="AE12" s="156" t="s">
        <v>225</v>
      </c>
      <c r="AF12" s="139" t="s">
        <v>208</v>
      </c>
      <c r="AG12" s="157" t="s">
        <v>219</v>
      </c>
      <c r="AH12" s="158" t="s">
        <v>220</v>
      </c>
      <c r="AI12" s="138" t="s">
        <v>221</v>
      </c>
      <c r="AJ12" s="139" t="s">
        <v>40</v>
      </c>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68" ht="151.5" customHeight="1">
      <c r="A13" s="120">
        <v>3</v>
      </c>
      <c r="B13" s="135" t="s">
        <v>131</v>
      </c>
      <c r="C13" s="127" t="s">
        <v>217</v>
      </c>
      <c r="D13" s="127" t="s">
        <v>218</v>
      </c>
      <c r="E13" s="130" t="s">
        <v>216</v>
      </c>
      <c r="F13" s="127" t="s">
        <v>123</v>
      </c>
      <c r="G13" s="129">
        <v>180</v>
      </c>
      <c r="H13" s="131" t="str">
        <f>IF(G13&lt;=0,"",IF(G13&lt;=2,"Muy Baja",IF(G13&lt;=24,"Baja",IF(G13&lt;=500,"Media",IF(G13&lt;=5000,"Alta","Muy Alta")))))</f>
        <v>Media</v>
      </c>
      <c r="I13" s="132">
        <f>IF(H13="","",IF(H13="Muy Baja",0.2,IF(H13="Baja",0.4,IF(H13="Media",0.6,IF(H13="Alta",0.8,IF(H13="Muy Alta",1,))))))</f>
        <v>0.6</v>
      </c>
      <c r="J13" s="136" t="s">
        <v>151</v>
      </c>
      <c r="K13" s="132" t="str">
        <f>IF(NOT(ISERROR(MATCH(J13,'Tabla Impacto'!$B$221:$B$223,0))),'Tabla Impacto'!$F$223&amp;"Por favor no seleccionar los criterios de impacto(Afectación Económica o presupuestal y Pérdida Reputacional)",J13)</f>
        <v>     El riesgo afecta la imagen de la entidad a nivel nacional, con efecto publicitarios sostenible a nivel país</v>
      </c>
      <c r="L13" s="131" t="str">
        <f>IF(OR(K13='Tabla Impacto'!$C$11,K13='Tabla Impacto'!$D$11),"Leve",IF(OR(K13='Tabla Impacto'!$C$12,K13='Tabla Impacto'!$D$12),"Menor",IF(OR(K13='Tabla Impacto'!$C$13,K13='Tabla Impacto'!$D$13),"Moderado",IF(OR(K13='Tabla Impacto'!$C$14,K13='Tabla Impacto'!$D$14),"Mayor",IF(OR(K13='Tabla Impacto'!$C$15,K13='Tabla Impacto'!$D$15),"Catastrófico","")))))</f>
        <v>Catastrófico</v>
      </c>
      <c r="M13" s="132">
        <f>IF(L13="","",IF(L13="Leve",0.2,IF(L13="Menor",0.4,IF(L13="Moderado",0.6,IF(L13="Mayor",0.8,IF(L13="Catastrófico",1,))))))</f>
        <v>1</v>
      </c>
      <c r="N13" s="133"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Extremo</v>
      </c>
      <c r="O13" s="120">
        <v>1</v>
      </c>
      <c r="P13" s="128" t="s">
        <v>224</v>
      </c>
      <c r="Q13" s="121" t="str">
        <f>IF(OR(R13="Preventivo",R13="Detectivo"),"Probabilidad",IF(R13="Correctivo","Impacto",""))</f>
        <v>Probabilidad</v>
      </c>
      <c r="R13" s="122" t="s">
        <v>13</v>
      </c>
      <c r="S13" s="122" t="s">
        <v>8</v>
      </c>
      <c r="T13" s="123" t="str">
        <f>IF(AND(R13="Preventivo",S13="Automático"),"50%",IF(AND(R13="Preventivo",S13="Manual"),"40%",IF(AND(R13="Detectivo",S13="Automático"),"40%",IF(AND(R13="Detectivo",S13="Manual"),"30%",IF(AND(R13="Correctivo",S13="Automático"),"35%",IF(AND(R13="Correctivo",S13="Manual"),"25%",""))))))</f>
        <v>40%</v>
      </c>
      <c r="U13" s="122" t="s">
        <v>18</v>
      </c>
      <c r="V13" s="122" t="s">
        <v>21</v>
      </c>
      <c r="W13" s="122" t="s">
        <v>118</v>
      </c>
      <c r="X13" s="124">
        <f>_xlfn.IFERROR(IF(Q13="Probabilidad",(I13-(+I13*T13)),IF(Q13="Impacto",I13,"")),"")</f>
        <v>0.36</v>
      </c>
      <c r="Y13" s="125" t="str">
        <f>_xlfn.IFERROR(IF(X13="","",IF(X13&lt;=0.2,"Muy Baja",IF(X13&lt;=0.4,"Baja",IF(X13&lt;=0.6,"Media",IF(X13&lt;=0.8,"Alta","Muy Alta"))))),"")</f>
        <v>Baja</v>
      </c>
      <c r="Z13" s="123">
        <f>+X13</f>
        <v>0.36</v>
      </c>
      <c r="AA13" s="125" t="str">
        <f>_xlfn.IFERROR(IF(AB13="","",IF(AB13&lt;=0.2,"Leve",IF(AB13&lt;=0.4,"Menor",IF(AB13&lt;=0.6,"Moderado",IF(AB13&lt;=0.8,"Mayor","Catastrófico"))))),"")</f>
        <v>Catastrófico</v>
      </c>
      <c r="AB13" s="123">
        <f>_xlfn.IFERROR(IF(Q13="Impacto",(M13-(+M13*T13)),IF(Q13="Probabilidad",M13,"")),"")</f>
        <v>1</v>
      </c>
      <c r="AC13" s="126" t="str">
        <f>_xlfn.IFERROR(IF(OR(AND(Y13="Muy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Extremo</v>
      </c>
      <c r="AD13" s="122"/>
      <c r="AE13" s="127" t="s">
        <v>226</v>
      </c>
      <c r="AF13" s="129" t="s">
        <v>208</v>
      </c>
      <c r="AG13" s="141" t="s">
        <v>219</v>
      </c>
      <c r="AH13" s="142" t="s">
        <v>220</v>
      </c>
      <c r="AI13" s="127" t="s">
        <v>221</v>
      </c>
      <c r="AJ13" s="129" t="s">
        <v>40</v>
      </c>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36" ht="49.5" customHeight="1">
      <c r="A14" s="134"/>
      <c r="B14" s="202" t="s">
        <v>130</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4"/>
    </row>
    <row r="15" ht="16.5"/>
    <row r="16" spans="1:6" ht="16.5">
      <c r="A16" s="1"/>
      <c r="B16" s="21" t="s">
        <v>138</v>
      </c>
      <c r="C16" s="1"/>
      <c r="D16" s="1"/>
      <c r="F16" s="1"/>
    </row>
    <row r="17" ht="16.5"/>
    <row r="18" ht="16.5"/>
    <row r="19" ht="16.5"/>
    <row r="20" ht="16.5"/>
  </sheetData>
  <sheetProtection/>
  <mergeCells count="41">
    <mergeCell ref="F2:H2"/>
    <mergeCell ref="F3:H3"/>
    <mergeCell ref="E4:H5"/>
    <mergeCell ref="A8:B8"/>
    <mergeCell ref="C8:N8"/>
    <mergeCell ref="A6:B6"/>
    <mergeCell ref="C6:N6"/>
    <mergeCell ref="O6:Q6"/>
    <mergeCell ref="A7:B7"/>
    <mergeCell ref="C7:N7"/>
    <mergeCell ref="AD9:AD10"/>
    <mergeCell ref="O9:O10"/>
    <mergeCell ref="B14:AJ14"/>
    <mergeCell ref="AC9:AC10"/>
    <mergeCell ref="AB9:AB10"/>
    <mergeCell ref="X9:X10"/>
    <mergeCell ref="P9:P10"/>
    <mergeCell ref="AA9:AA10"/>
    <mergeCell ref="Y9:Y10"/>
    <mergeCell ref="Z9:Z10"/>
    <mergeCell ref="AE9:AE10"/>
    <mergeCell ref="AJ9:AJ10"/>
    <mergeCell ref="AI9:AI10"/>
    <mergeCell ref="AH9:AH10"/>
    <mergeCell ref="AG9:AG10"/>
    <mergeCell ref="AF9:AF10"/>
    <mergeCell ref="A9:A10"/>
    <mergeCell ref="F9:F10"/>
    <mergeCell ref="E9:E10"/>
    <mergeCell ref="D9:D10"/>
    <mergeCell ref="C9:C10"/>
    <mergeCell ref="B9:B10"/>
    <mergeCell ref="N9:N10"/>
    <mergeCell ref="J9:J10"/>
    <mergeCell ref="K9:K10"/>
    <mergeCell ref="Q9:Q10"/>
    <mergeCell ref="G9:G10"/>
    <mergeCell ref="H9:H10"/>
    <mergeCell ref="I9:I10"/>
    <mergeCell ref="L9:L10"/>
    <mergeCell ref="M9:M10"/>
  </mergeCells>
  <conditionalFormatting sqref="H11:H12 Y12">
    <cfRule type="cellIs" priority="319" dxfId="9" operator="equal">
      <formula>"Muy Alta"</formula>
    </cfRule>
    <cfRule type="cellIs" priority="320" dxfId="8" operator="equal">
      <formula>"Alta"</formula>
    </cfRule>
    <cfRule type="cellIs" priority="321" dxfId="7" operator="equal">
      <formula>"Media"</formula>
    </cfRule>
    <cfRule type="cellIs" priority="322" dxfId="6" operator="equal">
      <formula>"Baja"</formula>
    </cfRule>
    <cfRule type="cellIs" priority="323" dxfId="56" operator="equal">
      <formula>"Muy Baja"</formula>
    </cfRule>
  </conditionalFormatting>
  <conditionalFormatting sqref="L11:L13 AA12">
    <cfRule type="cellIs" priority="314" dxfId="9" operator="equal">
      <formula>"Catastrófico"</formula>
    </cfRule>
    <cfRule type="cellIs" priority="315" dxfId="8" operator="equal">
      <formula>"Mayor"</formula>
    </cfRule>
    <cfRule type="cellIs" priority="316" dxfId="7" operator="equal">
      <formula>"Moderado"</formula>
    </cfRule>
    <cfRule type="cellIs" priority="317" dxfId="6" operator="equal">
      <formula>"Menor"</formula>
    </cfRule>
    <cfRule type="cellIs" priority="318" dxfId="56" operator="equal">
      <formula>"Leve"</formula>
    </cfRule>
  </conditionalFormatting>
  <conditionalFormatting sqref="N11 AC12">
    <cfRule type="cellIs" priority="310" dxfId="4" operator="equal">
      <formula>"Extremo"</formula>
    </cfRule>
    <cfRule type="cellIs" priority="311" dxfId="3" operator="equal">
      <formula>"Alto"</formula>
    </cfRule>
    <cfRule type="cellIs" priority="312" dxfId="2" operator="equal">
      <formula>"Moderado"</formula>
    </cfRule>
    <cfRule type="cellIs" priority="313" dxfId="1" operator="equal">
      <formula>"Bajo"</formula>
    </cfRule>
  </conditionalFormatting>
  <conditionalFormatting sqref="Y11">
    <cfRule type="cellIs" priority="305" dxfId="9" operator="equal">
      <formula>"Muy Alta"</formula>
    </cfRule>
    <cfRule type="cellIs" priority="306" dxfId="8" operator="equal">
      <formula>"Alta"</formula>
    </cfRule>
    <cfRule type="cellIs" priority="307" dxfId="7" operator="equal">
      <formula>"Media"</formula>
    </cfRule>
    <cfRule type="cellIs" priority="308" dxfId="6" operator="equal">
      <formula>"Baja"</formula>
    </cfRule>
    <cfRule type="cellIs" priority="309" dxfId="56" operator="equal">
      <formula>"Muy Baja"</formula>
    </cfRule>
  </conditionalFormatting>
  <conditionalFormatting sqref="AA11">
    <cfRule type="cellIs" priority="300" dxfId="9" operator="equal">
      <formula>"Catastrófico"</formula>
    </cfRule>
    <cfRule type="cellIs" priority="301" dxfId="8" operator="equal">
      <formula>"Mayor"</formula>
    </cfRule>
    <cfRule type="cellIs" priority="302" dxfId="7" operator="equal">
      <formula>"Moderado"</formula>
    </cfRule>
    <cfRule type="cellIs" priority="303" dxfId="6" operator="equal">
      <formula>"Menor"</formula>
    </cfRule>
    <cfRule type="cellIs" priority="304" dxfId="56" operator="equal">
      <formula>"Leve"</formula>
    </cfRule>
  </conditionalFormatting>
  <conditionalFormatting sqref="AC11">
    <cfRule type="cellIs" priority="296" dxfId="4" operator="equal">
      <formula>"Extremo"</formula>
    </cfRule>
    <cfRule type="cellIs" priority="297" dxfId="3" operator="equal">
      <formula>"Alto"</formula>
    </cfRule>
    <cfRule type="cellIs" priority="298" dxfId="2" operator="equal">
      <formula>"Moderado"</formula>
    </cfRule>
    <cfRule type="cellIs" priority="299" dxfId="1" operator="equal">
      <formula>"Bajo"</formula>
    </cfRule>
  </conditionalFormatting>
  <conditionalFormatting sqref="N12">
    <cfRule type="cellIs" priority="240" dxfId="4" operator="equal">
      <formula>"Extremo"</formula>
    </cfRule>
    <cfRule type="cellIs" priority="241" dxfId="3" operator="equal">
      <formula>"Alto"</formula>
    </cfRule>
    <cfRule type="cellIs" priority="242" dxfId="2" operator="equal">
      <formula>"Moderado"</formula>
    </cfRule>
    <cfRule type="cellIs" priority="243" dxfId="1" operator="equal">
      <formula>"Bajo"</formula>
    </cfRule>
  </conditionalFormatting>
  <conditionalFormatting sqref="H13">
    <cfRule type="cellIs" priority="221" dxfId="9" operator="equal">
      <formula>"Muy Alta"</formula>
    </cfRule>
    <cfRule type="cellIs" priority="222" dxfId="8" operator="equal">
      <formula>"Alta"</formula>
    </cfRule>
    <cfRule type="cellIs" priority="223" dxfId="7" operator="equal">
      <formula>"Media"</formula>
    </cfRule>
    <cfRule type="cellIs" priority="224" dxfId="6" operator="equal">
      <formula>"Baja"</formula>
    </cfRule>
    <cfRule type="cellIs" priority="225" dxfId="56" operator="equal">
      <formula>"Muy Baja"</formula>
    </cfRule>
  </conditionalFormatting>
  <conditionalFormatting sqref="N13">
    <cfRule type="cellIs" priority="212" dxfId="4" operator="equal">
      <formula>"Extremo"</formula>
    </cfRule>
    <cfRule type="cellIs" priority="213" dxfId="3" operator="equal">
      <formula>"Alto"</formula>
    </cfRule>
    <cfRule type="cellIs" priority="214" dxfId="2" operator="equal">
      <formula>"Moderado"</formula>
    </cfRule>
    <cfRule type="cellIs" priority="215" dxfId="1" operator="equal">
      <formula>"Bajo"</formula>
    </cfRule>
  </conditionalFormatting>
  <conditionalFormatting sqref="Y13">
    <cfRule type="cellIs" priority="207" dxfId="9" operator="equal">
      <formula>"Muy Alta"</formula>
    </cfRule>
    <cfRule type="cellIs" priority="208" dxfId="8" operator="equal">
      <formula>"Alta"</formula>
    </cfRule>
    <cfRule type="cellIs" priority="209" dxfId="7" operator="equal">
      <formula>"Media"</formula>
    </cfRule>
    <cfRule type="cellIs" priority="210" dxfId="6" operator="equal">
      <formula>"Baja"</formula>
    </cfRule>
    <cfRule type="cellIs" priority="211" dxfId="56" operator="equal">
      <formula>"Muy Baja"</formula>
    </cfRule>
  </conditionalFormatting>
  <conditionalFormatting sqref="AA13">
    <cfRule type="cellIs" priority="202" dxfId="9" operator="equal">
      <formula>"Catastrófico"</formula>
    </cfRule>
    <cfRule type="cellIs" priority="203" dxfId="8" operator="equal">
      <formula>"Mayor"</formula>
    </cfRule>
    <cfRule type="cellIs" priority="204" dxfId="7" operator="equal">
      <formula>"Moderado"</formula>
    </cfRule>
    <cfRule type="cellIs" priority="205" dxfId="6" operator="equal">
      <formula>"Menor"</formula>
    </cfRule>
    <cfRule type="cellIs" priority="206" dxfId="56" operator="equal">
      <formula>"Leve"</formula>
    </cfRule>
  </conditionalFormatting>
  <conditionalFormatting sqref="AC13">
    <cfRule type="cellIs" priority="198" dxfId="4" operator="equal">
      <formula>"Extremo"</formula>
    </cfRule>
    <cfRule type="cellIs" priority="199" dxfId="3" operator="equal">
      <formula>"Alto"</formula>
    </cfRule>
    <cfRule type="cellIs" priority="200" dxfId="2" operator="equal">
      <formula>"Moderado"</formula>
    </cfRule>
    <cfRule type="cellIs" priority="201" dxfId="1" operator="equal">
      <formula>"Bajo"</formula>
    </cfRule>
  </conditionalFormatting>
  <conditionalFormatting sqref="K11:K13">
    <cfRule type="containsText" priority="1" dxfId="57" operator="containsText" text="❌">
      <formula>NOT(ISERROR(SEARCH("❌",K11)))</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U140"/>
  <sheetViews>
    <sheetView zoomScale="50" zoomScaleNormal="50" zoomScalePageLayoutView="50" workbookViewId="0" topLeftCell="A1">
      <selection activeCell="L12" sqref="L12:M13"/>
    </sheetView>
  </sheetViews>
  <sheetFormatPr defaultColWidth="11.421875" defaultRowHeight="15"/>
  <cols>
    <col min="2" max="39" width="5.7109375" style="0" customWidth="1"/>
    <col min="41" max="46" width="5.7109375" style="0" customWidth="1"/>
  </cols>
  <sheetData>
    <row r="1" spans="1:99" ht="14.2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row>
    <row r="2" spans="1:99" ht="18" customHeight="1">
      <c r="A2" s="78"/>
      <c r="B2" s="214" t="s">
        <v>155</v>
      </c>
      <c r="C2" s="214"/>
      <c r="D2" s="214"/>
      <c r="E2" s="214"/>
      <c r="F2" s="214"/>
      <c r="G2" s="214"/>
      <c r="H2" s="214"/>
      <c r="I2" s="214"/>
      <c r="J2" s="252" t="s">
        <v>2</v>
      </c>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row>
    <row r="3" spans="1:99" ht="18.75" customHeight="1">
      <c r="A3" s="78"/>
      <c r="B3" s="214"/>
      <c r="C3" s="214"/>
      <c r="D3" s="214"/>
      <c r="E3" s="214"/>
      <c r="F3" s="214"/>
      <c r="G3" s="214"/>
      <c r="H3" s="214"/>
      <c r="I3" s="214"/>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row>
    <row r="4" spans="1:99" ht="15" customHeight="1">
      <c r="A4" s="78"/>
      <c r="B4" s="214"/>
      <c r="C4" s="214"/>
      <c r="D4" s="214"/>
      <c r="E4" s="214"/>
      <c r="F4" s="214"/>
      <c r="G4" s="214"/>
      <c r="H4" s="214"/>
      <c r="I4" s="214"/>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row>
    <row r="5" spans="1:99" ht="15" thickBo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row>
    <row r="6" spans="1:80" ht="15" customHeight="1">
      <c r="A6" s="78"/>
      <c r="B6" s="264" t="s">
        <v>4</v>
      </c>
      <c r="C6" s="264"/>
      <c r="D6" s="265"/>
      <c r="E6" s="253" t="s">
        <v>115</v>
      </c>
      <c r="F6" s="254"/>
      <c r="G6" s="254"/>
      <c r="H6" s="254"/>
      <c r="I6" s="255"/>
      <c r="J6" s="249">
        <f>IF(AND('Mapa final'!$H$11="Muy Alta",'Mapa final'!$L$11="Leve"),CONCATENATE("R",'Mapa final'!$A$11),"")</f>
      </c>
      <c r="K6" s="250"/>
      <c r="L6" s="250">
        <f>IF(AND('Mapa final'!$H$12="Muy Alta",'Mapa final'!$L$12="Leve"),CONCATENATE("R",'Mapa final'!$A$12),"")</f>
      </c>
      <c r="M6" s="250"/>
      <c r="N6" s="250">
        <f>IF(AND('Mapa final'!$H$13="Muy Alta",'Mapa final'!$L$13="Leve"),CONCATENATE("R",'Mapa final'!$A$13),"")</f>
      </c>
      <c r="O6" s="251"/>
      <c r="P6" s="249">
        <f>IF(AND('Mapa final'!$H$11="Muy Alta",'Mapa final'!$L$11="Menor"),CONCATENATE("R",'Mapa final'!$A$11),"")</f>
      </c>
      <c r="Q6" s="250"/>
      <c r="R6" s="250">
        <f>IF(AND('Mapa final'!$H$12="Muy Alta",'Mapa final'!$L$12="Menor"),CONCATENATE("R",'Mapa final'!$A$12),"")</f>
      </c>
      <c r="S6" s="250"/>
      <c r="T6" s="250">
        <f>IF(AND('Mapa final'!$H$13="Muy Alta",'Mapa final'!$L$13="Menor"),CONCATENATE("R",'Mapa final'!$A$13),"")</f>
      </c>
      <c r="U6" s="251"/>
      <c r="V6" s="249">
        <f>IF(AND('Mapa final'!$H$11="Muy Alta",'Mapa final'!$L$11="Moderado"),CONCATENATE("R",'Mapa final'!$A$11),"")</f>
      </c>
      <c r="W6" s="250"/>
      <c r="X6" s="250">
        <f>IF(AND('Mapa final'!$H$12="Muy Alta",'Mapa final'!$L$12="Moderado"),CONCATENATE("R",'Mapa final'!$A$12),"")</f>
      </c>
      <c r="Y6" s="250"/>
      <c r="Z6" s="250">
        <f>IF(AND('Mapa final'!$H$13="Muy Alta",'Mapa final'!$L$13="Moderado"),CONCATENATE("R",'Mapa final'!$A$13),"")</f>
      </c>
      <c r="AA6" s="251"/>
      <c r="AB6" s="249">
        <f>IF(AND('Mapa final'!$H$11="Muy Alta",'Mapa final'!$L$11="Mayor"),CONCATENATE("R",'Mapa final'!$A$11),"")</f>
      </c>
      <c r="AC6" s="250"/>
      <c r="AD6" s="250">
        <f>IF(AND('Mapa final'!$H$12="Muy Alta",'Mapa final'!$L$12="Mayor"),CONCATENATE("R",'Mapa final'!$A$12),"")</f>
      </c>
      <c r="AE6" s="250"/>
      <c r="AF6" s="250">
        <f>IF(AND('Mapa final'!$H$13="Muy Alta",'Mapa final'!$L$13="Mayor"),CONCATENATE("R",'Mapa final'!$A$13),"")</f>
      </c>
      <c r="AG6" s="251"/>
      <c r="AH6" s="239">
        <f>IF(AND('Mapa final'!$H$11="Muy Alta",'Mapa final'!$L$11="Catastrófico"),CONCATENATE("R",'Mapa final'!$A$11),"")</f>
      </c>
      <c r="AI6" s="240"/>
      <c r="AJ6" s="240">
        <f>IF(AND('Mapa final'!$H$12="Muy Alta",'Mapa final'!$L$12="Catastrófico"),CONCATENATE("R",'Mapa final'!$A$12),"")</f>
      </c>
      <c r="AK6" s="240"/>
      <c r="AL6" s="240">
        <f>IF(AND('Mapa final'!$H$13="Muy Alta",'Mapa final'!$L$13="Catastrófico"),CONCATENATE("R",'Mapa final'!$A$13),"")</f>
      </c>
      <c r="AM6" s="241"/>
      <c r="AO6" s="266" t="s">
        <v>78</v>
      </c>
      <c r="AP6" s="267"/>
      <c r="AQ6" s="267"/>
      <c r="AR6" s="267"/>
      <c r="AS6" s="267"/>
      <c r="AT6" s="26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row>
    <row r="7" spans="1:80" ht="15" customHeight="1">
      <c r="A7" s="78"/>
      <c r="B7" s="264"/>
      <c r="C7" s="264"/>
      <c r="D7" s="265"/>
      <c r="E7" s="256"/>
      <c r="F7" s="257"/>
      <c r="G7" s="257"/>
      <c r="H7" s="257"/>
      <c r="I7" s="258"/>
      <c r="J7" s="242"/>
      <c r="K7" s="243"/>
      <c r="L7" s="243"/>
      <c r="M7" s="243"/>
      <c r="N7" s="243"/>
      <c r="O7" s="245"/>
      <c r="P7" s="242"/>
      <c r="Q7" s="243"/>
      <c r="R7" s="243"/>
      <c r="S7" s="243"/>
      <c r="T7" s="243"/>
      <c r="U7" s="245"/>
      <c r="V7" s="242"/>
      <c r="W7" s="243"/>
      <c r="X7" s="243"/>
      <c r="Y7" s="243"/>
      <c r="Z7" s="243"/>
      <c r="AA7" s="245"/>
      <c r="AB7" s="242"/>
      <c r="AC7" s="243"/>
      <c r="AD7" s="243"/>
      <c r="AE7" s="243"/>
      <c r="AF7" s="243"/>
      <c r="AG7" s="245"/>
      <c r="AH7" s="233"/>
      <c r="AI7" s="234"/>
      <c r="AJ7" s="234"/>
      <c r="AK7" s="234"/>
      <c r="AL7" s="234"/>
      <c r="AM7" s="235"/>
      <c r="AN7" s="78"/>
      <c r="AO7" s="269"/>
      <c r="AP7" s="270"/>
      <c r="AQ7" s="270"/>
      <c r="AR7" s="270"/>
      <c r="AS7" s="270"/>
      <c r="AT7" s="271"/>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row>
    <row r="8" spans="1:80" ht="15" customHeight="1">
      <c r="A8" s="78"/>
      <c r="B8" s="264"/>
      <c r="C8" s="264"/>
      <c r="D8" s="265"/>
      <c r="E8" s="256"/>
      <c r="F8" s="257"/>
      <c r="G8" s="257"/>
      <c r="H8" s="257"/>
      <c r="I8" s="258"/>
      <c r="J8" s="242" t="e">
        <f>IF(AND('Mapa final'!#REF!="Muy Alta",'Mapa final'!#REF!="Leve"),CONCATENATE("R",'Mapa final'!#REF!),"")</f>
        <v>#REF!</v>
      </c>
      <c r="K8" s="243"/>
      <c r="L8" s="244" t="e">
        <f>IF(AND('Mapa final'!#REF!="Muy Alta",'Mapa final'!#REF!="Leve"),CONCATENATE("R",'Mapa final'!#REF!),"")</f>
        <v>#REF!</v>
      </c>
      <c r="M8" s="244"/>
      <c r="N8" s="244" t="e">
        <f>IF(AND('Mapa final'!#REF!="Muy Alta",'Mapa final'!#REF!="Leve"),CONCATENATE("R",'Mapa final'!#REF!),"")</f>
        <v>#REF!</v>
      </c>
      <c r="O8" s="245"/>
      <c r="P8" s="242" t="e">
        <f>IF(AND('Mapa final'!#REF!="Muy Alta",'Mapa final'!#REF!="Menor"),CONCATENATE("R",'Mapa final'!#REF!),"")</f>
        <v>#REF!</v>
      </c>
      <c r="Q8" s="243"/>
      <c r="R8" s="244" t="e">
        <f>IF(AND('Mapa final'!#REF!="Muy Alta",'Mapa final'!#REF!="Menor"),CONCATENATE("R",'Mapa final'!#REF!),"")</f>
        <v>#REF!</v>
      </c>
      <c r="S8" s="244"/>
      <c r="T8" s="244" t="e">
        <f>IF(AND('Mapa final'!#REF!="Muy Alta",'Mapa final'!#REF!="Menor"),CONCATENATE("R",'Mapa final'!#REF!),"")</f>
        <v>#REF!</v>
      </c>
      <c r="U8" s="245"/>
      <c r="V8" s="242" t="e">
        <f>IF(AND('Mapa final'!#REF!="Muy Alta",'Mapa final'!#REF!="Moderado"),CONCATENATE("R",'Mapa final'!#REF!),"")</f>
        <v>#REF!</v>
      </c>
      <c r="W8" s="243"/>
      <c r="X8" s="244" t="e">
        <f>IF(AND('Mapa final'!#REF!="Muy Alta",'Mapa final'!#REF!="Moderado"),CONCATENATE("R",'Mapa final'!#REF!),"")</f>
        <v>#REF!</v>
      </c>
      <c r="Y8" s="244"/>
      <c r="Z8" s="244" t="e">
        <f>IF(AND('Mapa final'!#REF!="Muy Alta",'Mapa final'!#REF!="Moderado"),CONCATENATE("R",'Mapa final'!#REF!),"")</f>
        <v>#REF!</v>
      </c>
      <c r="AA8" s="245"/>
      <c r="AB8" s="242" t="e">
        <f>IF(AND('Mapa final'!#REF!="Muy Alta",'Mapa final'!#REF!="Mayor"),CONCATENATE("R",'Mapa final'!#REF!),"")</f>
        <v>#REF!</v>
      </c>
      <c r="AC8" s="243"/>
      <c r="AD8" s="244" t="e">
        <f>IF(AND('Mapa final'!#REF!="Muy Alta",'Mapa final'!#REF!="Mayor"),CONCATENATE("R",'Mapa final'!#REF!),"")</f>
        <v>#REF!</v>
      </c>
      <c r="AE8" s="244"/>
      <c r="AF8" s="244" t="e">
        <f>IF(AND('Mapa final'!#REF!="Muy Alta",'Mapa final'!#REF!="Mayor"),CONCATENATE("R",'Mapa final'!#REF!),"")</f>
        <v>#REF!</v>
      </c>
      <c r="AG8" s="245"/>
      <c r="AH8" s="233" t="e">
        <f>IF(AND('Mapa final'!#REF!="Muy Alta",'Mapa final'!#REF!="Catastrófico"),CONCATENATE("R",'Mapa final'!#REF!),"")</f>
        <v>#REF!</v>
      </c>
      <c r="AI8" s="234"/>
      <c r="AJ8" s="234" t="e">
        <f>IF(AND('Mapa final'!#REF!="Muy Alta",'Mapa final'!#REF!="Catastrófico"),CONCATENATE("R",'Mapa final'!#REF!),"")</f>
        <v>#REF!</v>
      </c>
      <c r="AK8" s="234"/>
      <c r="AL8" s="234" t="e">
        <f>IF(AND('Mapa final'!#REF!="Muy Alta",'Mapa final'!#REF!="Catastrófico"),CONCATENATE("R",'Mapa final'!#REF!),"")</f>
        <v>#REF!</v>
      </c>
      <c r="AM8" s="235"/>
      <c r="AN8" s="78"/>
      <c r="AO8" s="269"/>
      <c r="AP8" s="270"/>
      <c r="AQ8" s="270"/>
      <c r="AR8" s="270"/>
      <c r="AS8" s="270"/>
      <c r="AT8" s="271"/>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row>
    <row r="9" spans="1:80" ht="15" customHeight="1">
      <c r="A9" s="78"/>
      <c r="B9" s="264"/>
      <c r="C9" s="264"/>
      <c r="D9" s="265"/>
      <c r="E9" s="256"/>
      <c r="F9" s="257"/>
      <c r="G9" s="257"/>
      <c r="H9" s="257"/>
      <c r="I9" s="258"/>
      <c r="J9" s="242"/>
      <c r="K9" s="243"/>
      <c r="L9" s="244"/>
      <c r="M9" s="244"/>
      <c r="N9" s="244"/>
      <c r="O9" s="245"/>
      <c r="P9" s="242"/>
      <c r="Q9" s="243"/>
      <c r="R9" s="244"/>
      <c r="S9" s="244"/>
      <c r="T9" s="244"/>
      <c r="U9" s="245"/>
      <c r="V9" s="242"/>
      <c r="W9" s="243"/>
      <c r="X9" s="244"/>
      <c r="Y9" s="244"/>
      <c r="Z9" s="244"/>
      <c r="AA9" s="245"/>
      <c r="AB9" s="242"/>
      <c r="AC9" s="243"/>
      <c r="AD9" s="244"/>
      <c r="AE9" s="244"/>
      <c r="AF9" s="244"/>
      <c r="AG9" s="245"/>
      <c r="AH9" s="233"/>
      <c r="AI9" s="234"/>
      <c r="AJ9" s="234"/>
      <c r="AK9" s="234"/>
      <c r="AL9" s="234"/>
      <c r="AM9" s="235"/>
      <c r="AN9" s="78"/>
      <c r="AO9" s="269"/>
      <c r="AP9" s="270"/>
      <c r="AQ9" s="270"/>
      <c r="AR9" s="270"/>
      <c r="AS9" s="270"/>
      <c r="AT9" s="271"/>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row>
    <row r="10" spans="1:80" ht="15" customHeight="1">
      <c r="A10" s="78"/>
      <c r="B10" s="264"/>
      <c r="C10" s="264"/>
      <c r="D10" s="265"/>
      <c r="E10" s="256"/>
      <c r="F10" s="257"/>
      <c r="G10" s="257"/>
      <c r="H10" s="257"/>
      <c r="I10" s="258"/>
      <c r="J10" s="242" t="e">
        <f>IF(AND('Mapa final'!#REF!="Muy Alta",'Mapa final'!#REF!="Leve"),CONCATENATE("R",'Mapa final'!#REF!),"")</f>
        <v>#REF!</v>
      </c>
      <c r="K10" s="243"/>
      <c r="L10" s="244" t="e">
        <f>IF(AND('Mapa final'!#REF!="Muy Alta",'Mapa final'!#REF!="Leve"),CONCATENATE("R",'Mapa final'!#REF!),"")</f>
        <v>#REF!</v>
      </c>
      <c r="M10" s="244"/>
      <c r="N10" s="244" t="e">
        <f>IF(AND('Mapa final'!#REF!="Muy Alta",'Mapa final'!#REF!="Leve"),CONCATENATE("R",'Mapa final'!#REF!),"")</f>
        <v>#REF!</v>
      </c>
      <c r="O10" s="245"/>
      <c r="P10" s="242" t="e">
        <f>IF(AND('Mapa final'!#REF!="Muy Alta",'Mapa final'!#REF!="Menor"),CONCATENATE("R",'Mapa final'!#REF!),"")</f>
        <v>#REF!</v>
      </c>
      <c r="Q10" s="243"/>
      <c r="R10" s="244" t="e">
        <f>IF(AND('Mapa final'!#REF!="Muy Alta",'Mapa final'!#REF!="Menor"),CONCATENATE("R",'Mapa final'!#REF!),"")</f>
        <v>#REF!</v>
      </c>
      <c r="S10" s="244"/>
      <c r="T10" s="244" t="e">
        <f>IF(AND('Mapa final'!#REF!="Muy Alta",'Mapa final'!#REF!="Menor"),CONCATENATE("R",'Mapa final'!#REF!),"")</f>
        <v>#REF!</v>
      </c>
      <c r="U10" s="245"/>
      <c r="V10" s="242" t="e">
        <f>IF(AND('Mapa final'!#REF!="Muy Alta",'Mapa final'!#REF!="Moderado"),CONCATENATE("R",'Mapa final'!#REF!),"")</f>
        <v>#REF!</v>
      </c>
      <c r="W10" s="243"/>
      <c r="X10" s="244" t="e">
        <f>IF(AND('Mapa final'!#REF!="Muy Alta",'Mapa final'!#REF!="Moderado"),CONCATENATE("R",'Mapa final'!#REF!),"")</f>
        <v>#REF!</v>
      </c>
      <c r="Y10" s="244"/>
      <c r="Z10" s="244" t="e">
        <f>IF(AND('Mapa final'!#REF!="Muy Alta",'Mapa final'!#REF!="Moderado"),CONCATENATE("R",'Mapa final'!#REF!),"")</f>
        <v>#REF!</v>
      </c>
      <c r="AA10" s="245"/>
      <c r="AB10" s="242" t="e">
        <f>IF(AND('Mapa final'!#REF!="Muy Alta",'Mapa final'!#REF!="Mayor"),CONCATENATE("R",'Mapa final'!#REF!),"")</f>
        <v>#REF!</v>
      </c>
      <c r="AC10" s="243"/>
      <c r="AD10" s="244" t="e">
        <f>IF(AND('Mapa final'!#REF!="Muy Alta",'Mapa final'!#REF!="Mayor"),CONCATENATE("R",'Mapa final'!#REF!),"")</f>
        <v>#REF!</v>
      </c>
      <c r="AE10" s="244"/>
      <c r="AF10" s="244" t="e">
        <f>IF(AND('Mapa final'!#REF!="Muy Alta",'Mapa final'!#REF!="Mayor"),CONCATENATE("R",'Mapa final'!#REF!),"")</f>
        <v>#REF!</v>
      </c>
      <c r="AG10" s="245"/>
      <c r="AH10" s="233" t="e">
        <f>IF(AND('Mapa final'!#REF!="Muy Alta",'Mapa final'!#REF!="Catastrófico"),CONCATENATE("R",'Mapa final'!#REF!),"")</f>
        <v>#REF!</v>
      </c>
      <c r="AI10" s="234"/>
      <c r="AJ10" s="234" t="e">
        <f>IF(AND('Mapa final'!#REF!="Muy Alta",'Mapa final'!#REF!="Catastrófico"),CONCATENATE("R",'Mapa final'!#REF!),"")</f>
        <v>#REF!</v>
      </c>
      <c r="AK10" s="234"/>
      <c r="AL10" s="234" t="e">
        <f>IF(AND('Mapa final'!#REF!="Muy Alta",'Mapa final'!#REF!="Catastrófico"),CONCATENATE("R",'Mapa final'!#REF!),"")</f>
        <v>#REF!</v>
      </c>
      <c r="AM10" s="235"/>
      <c r="AN10" s="78"/>
      <c r="AO10" s="269"/>
      <c r="AP10" s="270"/>
      <c r="AQ10" s="270"/>
      <c r="AR10" s="270"/>
      <c r="AS10" s="270"/>
      <c r="AT10" s="271"/>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row>
    <row r="11" spans="1:80" ht="15" customHeight="1">
      <c r="A11" s="78"/>
      <c r="B11" s="264"/>
      <c r="C11" s="264"/>
      <c r="D11" s="265"/>
      <c r="E11" s="256"/>
      <c r="F11" s="257"/>
      <c r="G11" s="257"/>
      <c r="H11" s="257"/>
      <c r="I11" s="258"/>
      <c r="J11" s="242"/>
      <c r="K11" s="243"/>
      <c r="L11" s="244"/>
      <c r="M11" s="244"/>
      <c r="N11" s="244"/>
      <c r="O11" s="245"/>
      <c r="P11" s="242"/>
      <c r="Q11" s="243"/>
      <c r="R11" s="244"/>
      <c r="S11" s="244"/>
      <c r="T11" s="244"/>
      <c r="U11" s="245"/>
      <c r="V11" s="242"/>
      <c r="W11" s="243"/>
      <c r="X11" s="244"/>
      <c r="Y11" s="244"/>
      <c r="Z11" s="244"/>
      <c r="AA11" s="245"/>
      <c r="AB11" s="242"/>
      <c r="AC11" s="243"/>
      <c r="AD11" s="244"/>
      <c r="AE11" s="244"/>
      <c r="AF11" s="244"/>
      <c r="AG11" s="245"/>
      <c r="AH11" s="233"/>
      <c r="AI11" s="234"/>
      <c r="AJ11" s="234"/>
      <c r="AK11" s="234"/>
      <c r="AL11" s="234"/>
      <c r="AM11" s="235"/>
      <c r="AN11" s="78"/>
      <c r="AO11" s="269"/>
      <c r="AP11" s="270"/>
      <c r="AQ11" s="270"/>
      <c r="AR11" s="270"/>
      <c r="AS11" s="270"/>
      <c r="AT11" s="271"/>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row>
    <row r="12" spans="1:80" ht="15" customHeight="1">
      <c r="A12" s="78"/>
      <c r="B12" s="264"/>
      <c r="C12" s="264"/>
      <c r="D12" s="265"/>
      <c r="E12" s="256"/>
      <c r="F12" s="257"/>
      <c r="G12" s="257"/>
      <c r="H12" s="257"/>
      <c r="I12" s="258"/>
      <c r="J12" s="242" t="e">
        <f>IF(AND('Mapa final'!#REF!="Muy Alta",'Mapa final'!#REF!="Leve"),CONCATENATE("R",'Mapa final'!#REF!),"")</f>
        <v>#REF!</v>
      </c>
      <c r="K12" s="243"/>
      <c r="L12" s="244">
        <f>IF(AND('Mapa final'!$H$14="Muy Alta",'Mapa final'!$L$14="Leve"),CONCATENATE("R",'Mapa final'!$A$14),"")</f>
      </c>
      <c r="M12" s="244"/>
      <c r="N12" s="244">
        <f>IF(AND('Mapa final'!$H$20="Muy Alta",'Mapa final'!$L$20="Leve"),CONCATENATE("R",'Mapa final'!$A$20),"")</f>
      </c>
      <c r="O12" s="245"/>
      <c r="P12" s="242" t="e">
        <f>IF(AND('Mapa final'!#REF!="Muy Alta",'Mapa final'!#REF!="Menor"),CONCATENATE("R",'Mapa final'!#REF!),"")</f>
        <v>#REF!</v>
      </c>
      <c r="Q12" s="243"/>
      <c r="R12" s="244">
        <f>IF(AND('Mapa final'!$H$14="Muy Alta",'Mapa final'!$L$14="Menor"),CONCATENATE("R",'Mapa final'!$A$14),"")</f>
      </c>
      <c r="S12" s="244"/>
      <c r="T12" s="244">
        <f>IF(AND('Mapa final'!$H$20="Muy Alta",'Mapa final'!$L$20="Menor"),CONCATENATE("R",'Mapa final'!$A$20),"")</f>
      </c>
      <c r="U12" s="245"/>
      <c r="V12" s="242" t="e">
        <f>IF(AND('Mapa final'!#REF!="Muy Alta",'Mapa final'!#REF!="Moderado"),CONCATENATE("R",'Mapa final'!#REF!),"")</f>
        <v>#REF!</v>
      </c>
      <c r="W12" s="243"/>
      <c r="X12" s="244">
        <f>IF(AND('Mapa final'!$H$14="Muy Alta",'Mapa final'!$L$14="Moderado"),CONCATENATE("R",'Mapa final'!$A$14),"")</f>
      </c>
      <c r="Y12" s="244"/>
      <c r="Z12" s="244">
        <f>IF(AND('Mapa final'!$H$20="Muy Alta",'Mapa final'!$L$20="Moderado"),CONCATENATE("R",'Mapa final'!$A$20),"")</f>
      </c>
      <c r="AA12" s="245"/>
      <c r="AB12" s="242" t="e">
        <f>IF(AND('Mapa final'!#REF!="Muy Alta",'Mapa final'!#REF!="Mayor"),CONCATENATE("R",'Mapa final'!#REF!),"")</f>
        <v>#REF!</v>
      </c>
      <c r="AC12" s="243"/>
      <c r="AD12" s="244">
        <f>IF(AND('Mapa final'!$H$14="Muy Alta",'Mapa final'!$L$14="Mayor"),CONCATENATE("R",'Mapa final'!$A$14),"")</f>
      </c>
      <c r="AE12" s="244"/>
      <c r="AF12" s="244">
        <f>IF(AND('Mapa final'!$H$20="Muy Alta",'Mapa final'!$L$20="Mayor"),CONCATENATE("R",'Mapa final'!$A$20),"")</f>
      </c>
      <c r="AG12" s="245"/>
      <c r="AH12" s="233" t="e">
        <f>IF(AND('Mapa final'!#REF!="Muy Alta",'Mapa final'!#REF!="Catastrófico"),CONCATENATE("R",'Mapa final'!#REF!),"")</f>
        <v>#REF!</v>
      </c>
      <c r="AI12" s="234"/>
      <c r="AJ12" s="234">
        <f>IF(AND('Mapa final'!$H$14="Muy Alta",'Mapa final'!$L$14="Catastrófico"),CONCATENATE("R",'Mapa final'!$A$14),"")</f>
      </c>
      <c r="AK12" s="234"/>
      <c r="AL12" s="234">
        <f>IF(AND('Mapa final'!$H$20="Muy Alta",'Mapa final'!$L$20="Catastrófico"),CONCATENATE("R",'Mapa final'!$A$20),"")</f>
      </c>
      <c r="AM12" s="235"/>
      <c r="AN12" s="78"/>
      <c r="AO12" s="269"/>
      <c r="AP12" s="270"/>
      <c r="AQ12" s="270"/>
      <c r="AR12" s="270"/>
      <c r="AS12" s="270"/>
      <c r="AT12" s="271"/>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row>
    <row r="13" spans="1:80" ht="15.75" customHeight="1" thickBot="1">
      <c r="A13" s="78"/>
      <c r="B13" s="264"/>
      <c r="C13" s="264"/>
      <c r="D13" s="265"/>
      <c r="E13" s="259"/>
      <c r="F13" s="260"/>
      <c r="G13" s="260"/>
      <c r="H13" s="260"/>
      <c r="I13" s="261"/>
      <c r="J13" s="242"/>
      <c r="K13" s="243"/>
      <c r="L13" s="243"/>
      <c r="M13" s="243"/>
      <c r="N13" s="243"/>
      <c r="O13" s="245"/>
      <c r="P13" s="242"/>
      <c r="Q13" s="243"/>
      <c r="R13" s="243"/>
      <c r="S13" s="243"/>
      <c r="T13" s="243"/>
      <c r="U13" s="245"/>
      <c r="V13" s="242"/>
      <c r="W13" s="243"/>
      <c r="X13" s="243"/>
      <c r="Y13" s="243"/>
      <c r="Z13" s="243"/>
      <c r="AA13" s="245"/>
      <c r="AB13" s="242"/>
      <c r="AC13" s="243"/>
      <c r="AD13" s="243"/>
      <c r="AE13" s="243"/>
      <c r="AF13" s="243"/>
      <c r="AG13" s="245"/>
      <c r="AH13" s="236"/>
      <c r="AI13" s="237"/>
      <c r="AJ13" s="237"/>
      <c r="AK13" s="237"/>
      <c r="AL13" s="237"/>
      <c r="AM13" s="238"/>
      <c r="AN13" s="78"/>
      <c r="AO13" s="272"/>
      <c r="AP13" s="273"/>
      <c r="AQ13" s="273"/>
      <c r="AR13" s="273"/>
      <c r="AS13" s="273"/>
      <c r="AT13" s="274"/>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row>
    <row r="14" spans="1:80" ht="15" customHeight="1">
      <c r="A14" s="78"/>
      <c r="B14" s="264"/>
      <c r="C14" s="264"/>
      <c r="D14" s="265"/>
      <c r="E14" s="253" t="s">
        <v>114</v>
      </c>
      <c r="F14" s="254"/>
      <c r="G14" s="254"/>
      <c r="H14" s="254"/>
      <c r="I14" s="254"/>
      <c r="J14" s="230">
        <f>IF(AND('Mapa final'!$H$11="Alta",'Mapa final'!$L$11="Leve"),CONCATENATE("R",'Mapa final'!$A$11),"")</f>
      </c>
      <c r="K14" s="231"/>
      <c r="L14" s="231">
        <f>IF(AND('Mapa final'!$H$12="Alta",'Mapa final'!$L$12="Leve"),CONCATENATE("R",'Mapa final'!$A$12),"")</f>
      </c>
      <c r="M14" s="231"/>
      <c r="N14" s="231">
        <f>IF(AND('Mapa final'!$H$13="Alta",'Mapa final'!$L$13="Leve"),CONCATENATE("R",'Mapa final'!$A$13),"")</f>
      </c>
      <c r="O14" s="232"/>
      <c r="P14" s="230">
        <f>IF(AND('Mapa final'!$H$11="Alta",'Mapa final'!$L$11="Menor"),CONCATENATE("R",'Mapa final'!$A$11),"")</f>
      </c>
      <c r="Q14" s="231"/>
      <c r="R14" s="231">
        <f>IF(AND('Mapa final'!$H$12="Alta",'Mapa final'!$L$12="Menor"),CONCATENATE("R",'Mapa final'!$A$12),"")</f>
      </c>
      <c r="S14" s="231"/>
      <c r="T14" s="231">
        <f>IF(AND('Mapa final'!$H$13="Alta",'Mapa final'!$L$13="Menor"),CONCATENATE("R",'Mapa final'!$A$13),"")</f>
      </c>
      <c r="U14" s="232"/>
      <c r="V14" s="249">
        <f>IF(AND('Mapa final'!$H$11="Alta",'Mapa final'!$L$11="Moderado"),CONCATENATE("R",'Mapa final'!$A$11),"")</f>
      </c>
      <c r="W14" s="250"/>
      <c r="X14" s="250">
        <f>IF(AND('Mapa final'!$H$12="Alta",'Mapa final'!$L$12="Moderado"),CONCATENATE("R",'Mapa final'!$A$12),"")</f>
      </c>
      <c r="Y14" s="250"/>
      <c r="Z14" s="250">
        <f>IF(AND('Mapa final'!$H$13="Alta",'Mapa final'!$L$13="Moderado"),CONCATENATE("R",'Mapa final'!$A$13),"")</f>
      </c>
      <c r="AA14" s="251"/>
      <c r="AB14" s="249">
        <f>IF(AND('Mapa final'!$H$11="Alta",'Mapa final'!$L$11="Mayor"),CONCATENATE("R",'Mapa final'!$A$11),"")</f>
      </c>
      <c r="AC14" s="250"/>
      <c r="AD14" s="250">
        <f>IF(AND('Mapa final'!$H$12="Alta",'Mapa final'!$L$12="Mayor"),CONCATENATE("R",'Mapa final'!$A$12),"")</f>
      </c>
      <c r="AE14" s="250"/>
      <c r="AF14" s="250">
        <f>IF(AND('Mapa final'!$H$13="Alta",'Mapa final'!$L$13="Mayor"),CONCATENATE("R",'Mapa final'!$A$13),"")</f>
      </c>
      <c r="AG14" s="251"/>
      <c r="AH14" s="239">
        <f>IF(AND('Mapa final'!$H$11="Alta",'Mapa final'!$L$11="Catastrófico"),CONCATENATE("R",'Mapa final'!$A$11),"")</f>
      </c>
      <c r="AI14" s="240"/>
      <c r="AJ14" s="240">
        <f>IF(AND('Mapa final'!$H$12="Alta",'Mapa final'!$L$12="Catastrófico"),CONCATENATE("R",'Mapa final'!$A$12),"")</f>
      </c>
      <c r="AK14" s="240"/>
      <c r="AL14" s="240">
        <f>IF(AND('Mapa final'!$H$13="Alta",'Mapa final'!$L$13="Catastrófico"),CONCATENATE("R",'Mapa final'!$A$13),"")</f>
      </c>
      <c r="AM14" s="241"/>
      <c r="AN14" s="78"/>
      <c r="AO14" s="275" t="s">
        <v>79</v>
      </c>
      <c r="AP14" s="276"/>
      <c r="AQ14" s="276"/>
      <c r="AR14" s="276"/>
      <c r="AS14" s="276"/>
      <c r="AT14" s="277"/>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row>
    <row r="15" spans="1:80" ht="15" customHeight="1">
      <c r="A15" s="78"/>
      <c r="B15" s="264"/>
      <c r="C15" s="264"/>
      <c r="D15" s="265"/>
      <c r="E15" s="256"/>
      <c r="F15" s="257"/>
      <c r="G15" s="257"/>
      <c r="H15" s="257"/>
      <c r="I15" s="262"/>
      <c r="J15" s="224"/>
      <c r="K15" s="225"/>
      <c r="L15" s="225"/>
      <c r="M15" s="225"/>
      <c r="N15" s="225"/>
      <c r="O15" s="226"/>
      <c r="P15" s="224"/>
      <c r="Q15" s="225"/>
      <c r="R15" s="225"/>
      <c r="S15" s="225"/>
      <c r="T15" s="225"/>
      <c r="U15" s="226"/>
      <c r="V15" s="242"/>
      <c r="W15" s="243"/>
      <c r="X15" s="243"/>
      <c r="Y15" s="243"/>
      <c r="Z15" s="243"/>
      <c r="AA15" s="245"/>
      <c r="AB15" s="242"/>
      <c r="AC15" s="243"/>
      <c r="AD15" s="243"/>
      <c r="AE15" s="243"/>
      <c r="AF15" s="243"/>
      <c r="AG15" s="245"/>
      <c r="AH15" s="233"/>
      <c r="AI15" s="234"/>
      <c r="AJ15" s="234"/>
      <c r="AK15" s="234"/>
      <c r="AL15" s="234"/>
      <c r="AM15" s="235"/>
      <c r="AN15" s="78"/>
      <c r="AO15" s="278"/>
      <c r="AP15" s="279"/>
      <c r="AQ15" s="279"/>
      <c r="AR15" s="279"/>
      <c r="AS15" s="279"/>
      <c r="AT15" s="280"/>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row>
    <row r="16" spans="1:80" ht="15" customHeight="1">
      <c r="A16" s="78"/>
      <c r="B16" s="264"/>
      <c r="C16" s="264"/>
      <c r="D16" s="265"/>
      <c r="E16" s="256"/>
      <c r="F16" s="257"/>
      <c r="G16" s="257"/>
      <c r="H16" s="257"/>
      <c r="I16" s="262"/>
      <c r="J16" s="224" t="e">
        <f>IF(AND('Mapa final'!#REF!="Alta",'Mapa final'!#REF!="Leve"),CONCATENATE("R",'Mapa final'!#REF!),"")</f>
        <v>#REF!</v>
      </c>
      <c r="K16" s="225"/>
      <c r="L16" s="225" t="e">
        <f>IF(AND('Mapa final'!#REF!="Alta",'Mapa final'!#REF!="Leve"),CONCATENATE("R",'Mapa final'!#REF!),"")</f>
        <v>#REF!</v>
      </c>
      <c r="M16" s="225"/>
      <c r="N16" s="225" t="e">
        <f>IF(AND('Mapa final'!#REF!="Alta",'Mapa final'!#REF!="Leve"),CONCATENATE("R",'Mapa final'!#REF!),"")</f>
        <v>#REF!</v>
      </c>
      <c r="O16" s="226"/>
      <c r="P16" s="224" t="e">
        <f>IF(AND('Mapa final'!#REF!="Alta",'Mapa final'!#REF!="Menor"),CONCATENATE("R",'Mapa final'!#REF!),"")</f>
        <v>#REF!</v>
      </c>
      <c r="Q16" s="225"/>
      <c r="R16" s="225" t="e">
        <f>IF(AND('Mapa final'!#REF!="Alta",'Mapa final'!#REF!="Menor"),CONCATENATE("R",'Mapa final'!#REF!),"")</f>
        <v>#REF!</v>
      </c>
      <c r="S16" s="225"/>
      <c r="T16" s="225" t="e">
        <f>IF(AND('Mapa final'!#REF!="Alta",'Mapa final'!#REF!="Menor"),CONCATENATE("R",'Mapa final'!#REF!),"")</f>
        <v>#REF!</v>
      </c>
      <c r="U16" s="226"/>
      <c r="V16" s="242" t="e">
        <f>IF(AND('Mapa final'!#REF!="Alta",'Mapa final'!#REF!="Moderado"),CONCATENATE("R",'Mapa final'!#REF!),"")</f>
        <v>#REF!</v>
      </c>
      <c r="W16" s="243"/>
      <c r="X16" s="244" t="e">
        <f>IF(AND('Mapa final'!#REF!="Alta",'Mapa final'!#REF!="Moderado"),CONCATENATE("R",'Mapa final'!#REF!),"")</f>
        <v>#REF!</v>
      </c>
      <c r="Y16" s="244"/>
      <c r="Z16" s="244" t="e">
        <f>IF(AND('Mapa final'!#REF!="Alta",'Mapa final'!#REF!="Moderado"),CONCATENATE("R",'Mapa final'!#REF!),"")</f>
        <v>#REF!</v>
      </c>
      <c r="AA16" s="245"/>
      <c r="AB16" s="242" t="e">
        <f>IF(AND('Mapa final'!#REF!="Alta",'Mapa final'!#REF!="Mayor"),CONCATENATE("R",'Mapa final'!#REF!),"")</f>
        <v>#REF!</v>
      </c>
      <c r="AC16" s="243"/>
      <c r="AD16" s="244" t="e">
        <f>IF(AND('Mapa final'!#REF!="Alta",'Mapa final'!#REF!="Mayor"),CONCATENATE("R",'Mapa final'!#REF!),"")</f>
        <v>#REF!</v>
      </c>
      <c r="AE16" s="244"/>
      <c r="AF16" s="244" t="e">
        <f>IF(AND('Mapa final'!#REF!="Alta",'Mapa final'!#REF!="Mayor"),CONCATENATE("R",'Mapa final'!#REF!),"")</f>
        <v>#REF!</v>
      </c>
      <c r="AG16" s="245"/>
      <c r="AH16" s="233" t="e">
        <f>IF(AND('Mapa final'!#REF!="Alta",'Mapa final'!#REF!="Catastrófico"),CONCATENATE("R",'Mapa final'!#REF!),"")</f>
        <v>#REF!</v>
      </c>
      <c r="AI16" s="234"/>
      <c r="AJ16" s="234" t="e">
        <f>IF(AND('Mapa final'!#REF!="Alta",'Mapa final'!#REF!="Catastrófico"),CONCATENATE("R",'Mapa final'!#REF!),"")</f>
        <v>#REF!</v>
      </c>
      <c r="AK16" s="234"/>
      <c r="AL16" s="234" t="e">
        <f>IF(AND('Mapa final'!#REF!="Alta",'Mapa final'!#REF!="Catastrófico"),CONCATENATE("R",'Mapa final'!#REF!),"")</f>
        <v>#REF!</v>
      </c>
      <c r="AM16" s="235"/>
      <c r="AN16" s="78"/>
      <c r="AO16" s="278"/>
      <c r="AP16" s="279"/>
      <c r="AQ16" s="279"/>
      <c r="AR16" s="279"/>
      <c r="AS16" s="279"/>
      <c r="AT16" s="280"/>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row>
    <row r="17" spans="1:80" ht="15" customHeight="1">
      <c r="A17" s="78"/>
      <c r="B17" s="264"/>
      <c r="C17" s="264"/>
      <c r="D17" s="265"/>
      <c r="E17" s="256"/>
      <c r="F17" s="257"/>
      <c r="G17" s="257"/>
      <c r="H17" s="257"/>
      <c r="I17" s="262"/>
      <c r="J17" s="224"/>
      <c r="K17" s="225"/>
      <c r="L17" s="225"/>
      <c r="M17" s="225"/>
      <c r="N17" s="225"/>
      <c r="O17" s="226"/>
      <c r="P17" s="224"/>
      <c r="Q17" s="225"/>
      <c r="R17" s="225"/>
      <c r="S17" s="225"/>
      <c r="T17" s="225"/>
      <c r="U17" s="226"/>
      <c r="V17" s="242"/>
      <c r="W17" s="243"/>
      <c r="X17" s="244"/>
      <c r="Y17" s="244"/>
      <c r="Z17" s="244"/>
      <c r="AA17" s="245"/>
      <c r="AB17" s="242"/>
      <c r="AC17" s="243"/>
      <c r="AD17" s="244"/>
      <c r="AE17" s="244"/>
      <c r="AF17" s="244"/>
      <c r="AG17" s="245"/>
      <c r="AH17" s="233"/>
      <c r="AI17" s="234"/>
      <c r="AJ17" s="234"/>
      <c r="AK17" s="234"/>
      <c r="AL17" s="234"/>
      <c r="AM17" s="235"/>
      <c r="AN17" s="78"/>
      <c r="AO17" s="278"/>
      <c r="AP17" s="279"/>
      <c r="AQ17" s="279"/>
      <c r="AR17" s="279"/>
      <c r="AS17" s="279"/>
      <c r="AT17" s="280"/>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row>
    <row r="18" spans="1:80" ht="15" customHeight="1">
      <c r="A18" s="78"/>
      <c r="B18" s="264"/>
      <c r="C18" s="264"/>
      <c r="D18" s="265"/>
      <c r="E18" s="256"/>
      <c r="F18" s="257"/>
      <c r="G18" s="257"/>
      <c r="H18" s="257"/>
      <c r="I18" s="262"/>
      <c r="J18" s="224" t="e">
        <f>IF(AND('Mapa final'!#REF!="Alta",'Mapa final'!#REF!="Leve"),CONCATENATE("R",'Mapa final'!#REF!),"")</f>
        <v>#REF!</v>
      </c>
      <c r="K18" s="225"/>
      <c r="L18" s="225" t="e">
        <f>IF(AND('Mapa final'!#REF!="Alta",'Mapa final'!#REF!="Leve"),CONCATENATE("R",'Mapa final'!#REF!),"")</f>
        <v>#REF!</v>
      </c>
      <c r="M18" s="225"/>
      <c r="N18" s="225" t="e">
        <f>IF(AND('Mapa final'!#REF!="Alta",'Mapa final'!#REF!="Leve"),CONCATENATE("R",'Mapa final'!#REF!),"")</f>
        <v>#REF!</v>
      </c>
      <c r="O18" s="226"/>
      <c r="P18" s="224" t="e">
        <f>IF(AND('Mapa final'!#REF!="Alta",'Mapa final'!#REF!="Menor"),CONCATENATE("R",'Mapa final'!#REF!),"")</f>
        <v>#REF!</v>
      </c>
      <c r="Q18" s="225"/>
      <c r="R18" s="225" t="e">
        <f>IF(AND('Mapa final'!#REF!="Alta",'Mapa final'!#REF!="Menor"),CONCATENATE("R",'Mapa final'!#REF!),"")</f>
        <v>#REF!</v>
      </c>
      <c r="S18" s="225"/>
      <c r="T18" s="225" t="e">
        <f>IF(AND('Mapa final'!#REF!="Alta",'Mapa final'!#REF!="Menor"),CONCATENATE("R",'Mapa final'!#REF!),"")</f>
        <v>#REF!</v>
      </c>
      <c r="U18" s="226"/>
      <c r="V18" s="242" t="e">
        <f>IF(AND('Mapa final'!#REF!="Alta",'Mapa final'!#REF!="Moderado"),CONCATENATE("R",'Mapa final'!#REF!),"")</f>
        <v>#REF!</v>
      </c>
      <c r="W18" s="243"/>
      <c r="X18" s="244" t="e">
        <f>IF(AND('Mapa final'!#REF!="Alta",'Mapa final'!#REF!="Moderado"),CONCATENATE("R",'Mapa final'!#REF!),"")</f>
        <v>#REF!</v>
      </c>
      <c r="Y18" s="244"/>
      <c r="Z18" s="244" t="e">
        <f>IF(AND('Mapa final'!#REF!="Alta",'Mapa final'!#REF!="Moderado"),CONCATENATE("R",'Mapa final'!#REF!),"")</f>
        <v>#REF!</v>
      </c>
      <c r="AA18" s="245"/>
      <c r="AB18" s="242" t="e">
        <f>IF(AND('Mapa final'!#REF!="Alta",'Mapa final'!#REF!="Mayor"),CONCATENATE("R",'Mapa final'!#REF!),"")</f>
        <v>#REF!</v>
      </c>
      <c r="AC18" s="243"/>
      <c r="AD18" s="244" t="e">
        <f>IF(AND('Mapa final'!#REF!="Alta",'Mapa final'!#REF!="Mayor"),CONCATENATE("R",'Mapa final'!#REF!),"")</f>
        <v>#REF!</v>
      </c>
      <c r="AE18" s="244"/>
      <c r="AF18" s="244" t="e">
        <f>IF(AND('Mapa final'!#REF!="Alta",'Mapa final'!#REF!="Mayor"),CONCATENATE("R",'Mapa final'!#REF!),"")</f>
        <v>#REF!</v>
      </c>
      <c r="AG18" s="245"/>
      <c r="AH18" s="233" t="e">
        <f>IF(AND('Mapa final'!#REF!="Alta",'Mapa final'!#REF!="Catastrófico"),CONCATENATE("R",'Mapa final'!#REF!),"")</f>
        <v>#REF!</v>
      </c>
      <c r="AI18" s="234"/>
      <c r="AJ18" s="234" t="e">
        <f>IF(AND('Mapa final'!#REF!="Alta",'Mapa final'!#REF!="Catastrófico"),CONCATENATE("R",'Mapa final'!#REF!),"")</f>
        <v>#REF!</v>
      </c>
      <c r="AK18" s="234"/>
      <c r="AL18" s="234" t="e">
        <f>IF(AND('Mapa final'!#REF!="Alta",'Mapa final'!#REF!="Catastrófico"),CONCATENATE("R",'Mapa final'!#REF!),"")</f>
        <v>#REF!</v>
      </c>
      <c r="AM18" s="235"/>
      <c r="AN18" s="78"/>
      <c r="AO18" s="278"/>
      <c r="AP18" s="279"/>
      <c r="AQ18" s="279"/>
      <c r="AR18" s="279"/>
      <c r="AS18" s="279"/>
      <c r="AT18" s="280"/>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row>
    <row r="19" spans="1:80" ht="15" customHeight="1">
      <c r="A19" s="78"/>
      <c r="B19" s="264"/>
      <c r="C19" s="264"/>
      <c r="D19" s="265"/>
      <c r="E19" s="256"/>
      <c r="F19" s="257"/>
      <c r="G19" s="257"/>
      <c r="H19" s="257"/>
      <c r="I19" s="262"/>
      <c r="J19" s="224"/>
      <c r="K19" s="225"/>
      <c r="L19" s="225"/>
      <c r="M19" s="225"/>
      <c r="N19" s="225"/>
      <c r="O19" s="226"/>
      <c r="P19" s="224"/>
      <c r="Q19" s="225"/>
      <c r="R19" s="225"/>
      <c r="S19" s="225"/>
      <c r="T19" s="225"/>
      <c r="U19" s="226"/>
      <c r="V19" s="242"/>
      <c r="W19" s="243"/>
      <c r="X19" s="244"/>
      <c r="Y19" s="244"/>
      <c r="Z19" s="244"/>
      <c r="AA19" s="245"/>
      <c r="AB19" s="242"/>
      <c r="AC19" s="243"/>
      <c r="AD19" s="244"/>
      <c r="AE19" s="244"/>
      <c r="AF19" s="244"/>
      <c r="AG19" s="245"/>
      <c r="AH19" s="233"/>
      <c r="AI19" s="234"/>
      <c r="AJ19" s="234"/>
      <c r="AK19" s="234"/>
      <c r="AL19" s="234"/>
      <c r="AM19" s="235"/>
      <c r="AN19" s="78"/>
      <c r="AO19" s="278"/>
      <c r="AP19" s="279"/>
      <c r="AQ19" s="279"/>
      <c r="AR19" s="279"/>
      <c r="AS19" s="279"/>
      <c r="AT19" s="280"/>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row>
    <row r="20" spans="1:80" ht="15" customHeight="1">
      <c r="A20" s="78"/>
      <c r="B20" s="264"/>
      <c r="C20" s="264"/>
      <c r="D20" s="265"/>
      <c r="E20" s="256"/>
      <c r="F20" s="257"/>
      <c r="G20" s="257"/>
      <c r="H20" s="257"/>
      <c r="I20" s="262"/>
      <c r="J20" s="224" t="e">
        <f>IF(AND('Mapa final'!#REF!="Alta",'Mapa final'!#REF!="Leve"),CONCATENATE("R",'Mapa final'!#REF!),"")</f>
        <v>#REF!</v>
      </c>
      <c r="K20" s="225"/>
      <c r="L20" s="225">
        <f>IF(AND('Mapa final'!$H$14="Alta",'Mapa final'!$L$14="Leve"),CONCATENATE("R",'Mapa final'!$A$14),"")</f>
      </c>
      <c r="M20" s="225"/>
      <c r="N20" s="225">
        <f>IF(AND('Mapa final'!$H$20="Alta",'Mapa final'!$L$20="Leve"),CONCATENATE("R",'Mapa final'!$A$20),"")</f>
      </c>
      <c r="O20" s="226"/>
      <c r="P20" s="224" t="e">
        <f>IF(AND('Mapa final'!#REF!="Alta",'Mapa final'!#REF!="Menor"),CONCATENATE("R",'Mapa final'!#REF!),"")</f>
        <v>#REF!</v>
      </c>
      <c r="Q20" s="225"/>
      <c r="R20" s="225">
        <f>IF(AND('Mapa final'!$H$14="Alta",'Mapa final'!$L$14="Menor"),CONCATENATE("R",'Mapa final'!$A$14),"")</f>
      </c>
      <c r="S20" s="225"/>
      <c r="T20" s="225">
        <f>IF(AND('Mapa final'!$H$20="Alta",'Mapa final'!$L$20="Menor"),CONCATENATE("R",'Mapa final'!$A$20),"")</f>
      </c>
      <c r="U20" s="226"/>
      <c r="V20" s="242" t="e">
        <f>IF(AND('Mapa final'!#REF!="Alta",'Mapa final'!#REF!="Moderado"),CONCATENATE("R",'Mapa final'!#REF!),"")</f>
        <v>#REF!</v>
      </c>
      <c r="W20" s="243"/>
      <c r="X20" s="244">
        <f>IF(AND('Mapa final'!$H$14="Alta",'Mapa final'!$L$14="Moderado"),CONCATENATE("R",'Mapa final'!$A$14),"")</f>
      </c>
      <c r="Y20" s="244"/>
      <c r="Z20" s="244">
        <f>IF(AND('Mapa final'!$H$20="Alta",'Mapa final'!$L$20="Moderado"),CONCATENATE("R",'Mapa final'!$A$20),"")</f>
      </c>
      <c r="AA20" s="245"/>
      <c r="AB20" s="242" t="e">
        <f>IF(AND('Mapa final'!#REF!="Alta",'Mapa final'!#REF!="Mayor"),CONCATENATE("R",'Mapa final'!#REF!),"")</f>
        <v>#REF!</v>
      </c>
      <c r="AC20" s="243"/>
      <c r="AD20" s="244">
        <f>IF(AND('Mapa final'!$H$14="Alta",'Mapa final'!$L$14="Mayor"),CONCATENATE("R",'Mapa final'!$A$14),"")</f>
      </c>
      <c r="AE20" s="244"/>
      <c r="AF20" s="244">
        <f>IF(AND('Mapa final'!$H$20="Alta",'Mapa final'!$L$20="Mayor"),CONCATENATE("R",'Mapa final'!$A$20),"")</f>
      </c>
      <c r="AG20" s="245"/>
      <c r="AH20" s="233" t="e">
        <f>IF(AND('Mapa final'!#REF!="Alta",'Mapa final'!#REF!="Catastrófico"),CONCATENATE("R",'Mapa final'!#REF!),"")</f>
        <v>#REF!</v>
      </c>
      <c r="AI20" s="234"/>
      <c r="AJ20" s="234">
        <f>IF(AND('Mapa final'!$H$14="Alta",'Mapa final'!$L$14="Catastrófico"),CONCATENATE("R",'Mapa final'!$A$14),"")</f>
      </c>
      <c r="AK20" s="234"/>
      <c r="AL20" s="234">
        <f>IF(AND('Mapa final'!$H$20="Alta",'Mapa final'!$L$20="Catastrófico"),CONCATENATE("R",'Mapa final'!$A$20),"")</f>
      </c>
      <c r="AM20" s="235"/>
      <c r="AN20" s="78"/>
      <c r="AO20" s="278"/>
      <c r="AP20" s="279"/>
      <c r="AQ20" s="279"/>
      <c r="AR20" s="279"/>
      <c r="AS20" s="279"/>
      <c r="AT20" s="280"/>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row>
    <row r="21" spans="1:80" ht="15.75" customHeight="1" thickBot="1">
      <c r="A21" s="78"/>
      <c r="B21" s="264"/>
      <c r="C21" s="264"/>
      <c r="D21" s="265"/>
      <c r="E21" s="259"/>
      <c r="F21" s="260"/>
      <c r="G21" s="260"/>
      <c r="H21" s="260"/>
      <c r="I21" s="260"/>
      <c r="J21" s="227"/>
      <c r="K21" s="228"/>
      <c r="L21" s="228"/>
      <c r="M21" s="228"/>
      <c r="N21" s="228"/>
      <c r="O21" s="229"/>
      <c r="P21" s="227"/>
      <c r="Q21" s="228"/>
      <c r="R21" s="228"/>
      <c r="S21" s="228"/>
      <c r="T21" s="228"/>
      <c r="U21" s="229"/>
      <c r="V21" s="246"/>
      <c r="W21" s="247"/>
      <c r="X21" s="247"/>
      <c r="Y21" s="247"/>
      <c r="Z21" s="247"/>
      <c r="AA21" s="248"/>
      <c r="AB21" s="246"/>
      <c r="AC21" s="247"/>
      <c r="AD21" s="247"/>
      <c r="AE21" s="247"/>
      <c r="AF21" s="247"/>
      <c r="AG21" s="248"/>
      <c r="AH21" s="236"/>
      <c r="AI21" s="237"/>
      <c r="AJ21" s="237"/>
      <c r="AK21" s="237"/>
      <c r="AL21" s="237"/>
      <c r="AM21" s="238"/>
      <c r="AN21" s="78"/>
      <c r="AO21" s="281"/>
      <c r="AP21" s="282"/>
      <c r="AQ21" s="282"/>
      <c r="AR21" s="282"/>
      <c r="AS21" s="282"/>
      <c r="AT21" s="283"/>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row>
    <row r="22" spans="1:80" ht="14.25">
      <c r="A22" s="78"/>
      <c r="B22" s="264"/>
      <c r="C22" s="264"/>
      <c r="D22" s="265"/>
      <c r="E22" s="253" t="s">
        <v>116</v>
      </c>
      <c r="F22" s="254"/>
      <c r="G22" s="254"/>
      <c r="H22" s="254"/>
      <c r="I22" s="255"/>
      <c r="J22" s="230">
        <f>IF(AND('Mapa final'!$H$11="Media",'Mapa final'!$L$11="Leve"),CONCATENATE("R",'Mapa final'!$A$11),"")</f>
      </c>
      <c r="K22" s="231"/>
      <c r="L22" s="231">
        <f>IF(AND('Mapa final'!$H$12="Media",'Mapa final'!$L$12="Leve"),CONCATENATE("R",'Mapa final'!$A$12),"")</f>
      </c>
      <c r="M22" s="231"/>
      <c r="N22" s="231">
        <f>IF(AND('Mapa final'!$H$13="Media",'Mapa final'!$L$13="Leve"),CONCATENATE("R",'Mapa final'!$A$13),"")</f>
      </c>
      <c r="O22" s="232"/>
      <c r="P22" s="230">
        <f>IF(AND('Mapa final'!$H$11="Media",'Mapa final'!$L$11="Menor"),CONCATENATE("R",'Mapa final'!$A$11),"")</f>
      </c>
      <c r="Q22" s="231"/>
      <c r="R22" s="231">
        <f>IF(AND('Mapa final'!$H$12="Media",'Mapa final'!$L$12="Menor"),CONCATENATE("R",'Mapa final'!$A$12),"")</f>
      </c>
      <c r="S22" s="231"/>
      <c r="T22" s="231">
        <f>IF(AND('Mapa final'!$H$13="Media",'Mapa final'!$L$13="Menor"),CONCATENATE("R",'Mapa final'!$A$13),"")</f>
      </c>
      <c r="U22" s="232"/>
      <c r="V22" s="230">
        <f>IF(AND('Mapa final'!$H$11="Media",'Mapa final'!$L$11="Moderado"),CONCATENATE("R",'Mapa final'!$A$11),"")</f>
      </c>
      <c r="W22" s="231"/>
      <c r="X22" s="231">
        <f>IF(AND('Mapa final'!$H$12="Media",'Mapa final'!$L$12="Moderado"),CONCATENATE("R",'Mapa final'!$A$12),"")</f>
      </c>
      <c r="Y22" s="231"/>
      <c r="Z22" s="231">
        <f>IF(AND('Mapa final'!$H$13="Media",'Mapa final'!$L$13="Moderado"),CONCATENATE("R",'Mapa final'!$A$13),"")</f>
      </c>
      <c r="AA22" s="232"/>
      <c r="AB22" s="249">
        <f>IF(AND('Mapa final'!$H$11="Media",'Mapa final'!$L$11="Mayor"),CONCATENATE("R",'Mapa final'!$A$11),"")</f>
      </c>
      <c r="AC22" s="250"/>
      <c r="AD22" s="250">
        <f>IF(AND('Mapa final'!$H$12="Media",'Mapa final'!$L$12="Mayor"),CONCATENATE("R",'Mapa final'!$A$12),"")</f>
      </c>
      <c r="AE22" s="250"/>
      <c r="AF22" s="250">
        <f>IF(AND('Mapa final'!$H$13="Media",'Mapa final'!$L$13="Mayor"),CONCATENATE("R",'Mapa final'!$A$13),"")</f>
      </c>
      <c r="AG22" s="251"/>
      <c r="AH22" s="239" t="str">
        <f>IF(AND('Mapa final'!$H$11="Media",'Mapa final'!$L$11="Catastrófico"),CONCATENATE("R",'Mapa final'!$A$11),"")</f>
        <v>R1</v>
      </c>
      <c r="AI22" s="240"/>
      <c r="AJ22" s="240" t="str">
        <f>IF(AND('Mapa final'!$H$12="Media",'Mapa final'!$L$12="Catastrófico"),CONCATENATE("R",'Mapa final'!$A$12),"")</f>
        <v>R2</v>
      </c>
      <c r="AK22" s="240"/>
      <c r="AL22" s="240" t="str">
        <f>IF(AND('Mapa final'!$H$13="Media",'Mapa final'!$L$13="Catastrófico"),CONCATENATE("R",'Mapa final'!$A$13),"")</f>
        <v>R3</v>
      </c>
      <c r="AM22" s="241"/>
      <c r="AN22" s="78"/>
      <c r="AO22" s="284" t="s">
        <v>80</v>
      </c>
      <c r="AP22" s="285"/>
      <c r="AQ22" s="285"/>
      <c r="AR22" s="285"/>
      <c r="AS22" s="285"/>
      <c r="AT22" s="286"/>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row>
    <row r="23" spans="1:80" ht="14.25">
      <c r="A23" s="78"/>
      <c r="B23" s="264"/>
      <c r="C23" s="264"/>
      <c r="D23" s="265"/>
      <c r="E23" s="256"/>
      <c r="F23" s="257"/>
      <c r="G23" s="257"/>
      <c r="H23" s="257"/>
      <c r="I23" s="258"/>
      <c r="J23" s="224"/>
      <c r="K23" s="225"/>
      <c r="L23" s="225"/>
      <c r="M23" s="225"/>
      <c r="N23" s="225"/>
      <c r="O23" s="226"/>
      <c r="P23" s="224"/>
      <c r="Q23" s="225"/>
      <c r="R23" s="225"/>
      <c r="S23" s="225"/>
      <c r="T23" s="225"/>
      <c r="U23" s="226"/>
      <c r="V23" s="224"/>
      <c r="W23" s="225"/>
      <c r="X23" s="225"/>
      <c r="Y23" s="225"/>
      <c r="Z23" s="225"/>
      <c r="AA23" s="226"/>
      <c r="AB23" s="242"/>
      <c r="AC23" s="243"/>
      <c r="AD23" s="243"/>
      <c r="AE23" s="243"/>
      <c r="AF23" s="243"/>
      <c r="AG23" s="245"/>
      <c r="AH23" s="233"/>
      <c r="AI23" s="234"/>
      <c r="AJ23" s="234"/>
      <c r="AK23" s="234"/>
      <c r="AL23" s="234"/>
      <c r="AM23" s="235"/>
      <c r="AN23" s="78"/>
      <c r="AO23" s="287"/>
      <c r="AP23" s="288"/>
      <c r="AQ23" s="288"/>
      <c r="AR23" s="288"/>
      <c r="AS23" s="288"/>
      <c r="AT23" s="289"/>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row>
    <row r="24" spans="1:80" ht="14.25">
      <c r="A24" s="78"/>
      <c r="B24" s="264"/>
      <c r="C24" s="264"/>
      <c r="D24" s="265"/>
      <c r="E24" s="256"/>
      <c r="F24" s="257"/>
      <c r="G24" s="257"/>
      <c r="H24" s="257"/>
      <c r="I24" s="258"/>
      <c r="J24" s="224" t="e">
        <f>IF(AND('Mapa final'!#REF!="Media",'Mapa final'!#REF!="Leve"),CONCATENATE("R",'Mapa final'!#REF!),"")</f>
        <v>#REF!</v>
      </c>
      <c r="K24" s="225"/>
      <c r="L24" s="225" t="e">
        <f>IF(AND('Mapa final'!#REF!="Media",'Mapa final'!#REF!="Leve"),CONCATENATE("R",'Mapa final'!#REF!),"")</f>
        <v>#REF!</v>
      </c>
      <c r="M24" s="225"/>
      <c r="N24" s="225" t="e">
        <f>IF(AND('Mapa final'!#REF!="Media",'Mapa final'!#REF!="Leve"),CONCATENATE("R",'Mapa final'!#REF!),"")</f>
        <v>#REF!</v>
      </c>
      <c r="O24" s="226"/>
      <c r="P24" s="224" t="e">
        <f>IF(AND('Mapa final'!#REF!="Media",'Mapa final'!#REF!="Menor"),CONCATENATE("R",'Mapa final'!#REF!),"")</f>
        <v>#REF!</v>
      </c>
      <c r="Q24" s="225"/>
      <c r="R24" s="225" t="e">
        <f>IF(AND('Mapa final'!#REF!="Media",'Mapa final'!#REF!="Menor"),CONCATENATE("R",'Mapa final'!#REF!),"")</f>
        <v>#REF!</v>
      </c>
      <c r="S24" s="225"/>
      <c r="T24" s="225" t="e">
        <f>IF(AND('Mapa final'!#REF!="Media",'Mapa final'!#REF!="Menor"),CONCATENATE("R",'Mapa final'!#REF!),"")</f>
        <v>#REF!</v>
      </c>
      <c r="U24" s="226"/>
      <c r="V24" s="224" t="e">
        <f>IF(AND('Mapa final'!#REF!="Media",'Mapa final'!#REF!="Moderado"),CONCATENATE("R",'Mapa final'!#REF!),"")</f>
        <v>#REF!</v>
      </c>
      <c r="W24" s="225"/>
      <c r="X24" s="225" t="e">
        <f>IF(AND('Mapa final'!#REF!="Media",'Mapa final'!#REF!="Moderado"),CONCATENATE("R",'Mapa final'!#REF!),"")</f>
        <v>#REF!</v>
      </c>
      <c r="Y24" s="225"/>
      <c r="Z24" s="225" t="e">
        <f>IF(AND('Mapa final'!#REF!="Media",'Mapa final'!#REF!="Moderado"),CONCATENATE("R",'Mapa final'!#REF!),"")</f>
        <v>#REF!</v>
      </c>
      <c r="AA24" s="226"/>
      <c r="AB24" s="242" t="e">
        <f>IF(AND('Mapa final'!#REF!="Media",'Mapa final'!#REF!="Mayor"),CONCATENATE("R",'Mapa final'!#REF!),"")</f>
        <v>#REF!</v>
      </c>
      <c r="AC24" s="243"/>
      <c r="AD24" s="244" t="e">
        <f>IF(AND('Mapa final'!#REF!="Media",'Mapa final'!#REF!="Mayor"),CONCATENATE("R",'Mapa final'!#REF!),"")</f>
        <v>#REF!</v>
      </c>
      <c r="AE24" s="244"/>
      <c r="AF24" s="244" t="e">
        <f>IF(AND('Mapa final'!#REF!="Media",'Mapa final'!#REF!="Mayor"),CONCATENATE("R",'Mapa final'!#REF!),"")</f>
        <v>#REF!</v>
      </c>
      <c r="AG24" s="245"/>
      <c r="AH24" s="233" t="e">
        <f>IF(AND('Mapa final'!#REF!="Media",'Mapa final'!#REF!="Catastrófico"),CONCATENATE("R",'Mapa final'!#REF!),"")</f>
        <v>#REF!</v>
      </c>
      <c r="AI24" s="234"/>
      <c r="AJ24" s="234" t="e">
        <f>IF(AND('Mapa final'!#REF!="Media",'Mapa final'!#REF!="Catastrófico"),CONCATENATE("R",'Mapa final'!#REF!),"")</f>
        <v>#REF!</v>
      </c>
      <c r="AK24" s="234"/>
      <c r="AL24" s="234" t="e">
        <f>IF(AND('Mapa final'!#REF!="Media",'Mapa final'!#REF!="Catastrófico"),CONCATENATE("R",'Mapa final'!#REF!),"")</f>
        <v>#REF!</v>
      </c>
      <c r="AM24" s="235"/>
      <c r="AN24" s="78"/>
      <c r="AO24" s="287"/>
      <c r="AP24" s="288"/>
      <c r="AQ24" s="288"/>
      <c r="AR24" s="288"/>
      <c r="AS24" s="288"/>
      <c r="AT24" s="289"/>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row>
    <row r="25" spans="1:80" ht="14.25">
      <c r="A25" s="78"/>
      <c r="B25" s="264"/>
      <c r="C25" s="264"/>
      <c r="D25" s="265"/>
      <c r="E25" s="256"/>
      <c r="F25" s="257"/>
      <c r="G25" s="257"/>
      <c r="H25" s="257"/>
      <c r="I25" s="258"/>
      <c r="J25" s="224"/>
      <c r="K25" s="225"/>
      <c r="L25" s="225"/>
      <c r="M25" s="225"/>
      <c r="N25" s="225"/>
      <c r="O25" s="226"/>
      <c r="P25" s="224"/>
      <c r="Q25" s="225"/>
      <c r="R25" s="225"/>
      <c r="S25" s="225"/>
      <c r="T25" s="225"/>
      <c r="U25" s="226"/>
      <c r="V25" s="224"/>
      <c r="W25" s="225"/>
      <c r="X25" s="225"/>
      <c r="Y25" s="225"/>
      <c r="Z25" s="225"/>
      <c r="AA25" s="226"/>
      <c r="AB25" s="242"/>
      <c r="AC25" s="243"/>
      <c r="AD25" s="244"/>
      <c r="AE25" s="244"/>
      <c r="AF25" s="244"/>
      <c r="AG25" s="245"/>
      <c r="AH25" s="233"/>
      <c r="AI25" s="234"/>
      <c r="AJ25" s="234"/>
      <c r="AK25" s="234"/>
      <c r="AL25" s="234"/>
      <c r="AM25" s="235"/>
      <c r="AN25" s="78"/>
      <c r="AO25" s="287"/>
      <c r="AP25" s="288"/>
      <c r="AQ25" s="288"/>
      <c r="AR25" s="288"/>
      <c r="AS25" s="288"/>
      <c r="AT25" s="289"/>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row>
    <row r="26" spans="1:80" ht="14.25">
      <c r="A26" s="78"/>
      <c r="B26" s="264"/>
      <c r="C26" s="264"/>
      <c r="D26" s="265"/>
      <c r="E26" s="256"/>
      <c r="F26" s="257"/>
      <c r="G26" s="257"/>
      <c r="H26" s="257"/>
      <c r="I26" s="258"/>
      <c r="J26" s="224" t="e">
        <f>IF(AND('Mapa final'!#REF!="Media",'Mapa final'!#REF!="Leve"),CONCATENATE("R",'Mapa final'!#REF!),"")</f>
        <v>#REF!</v>
      </c>
      <c r="K26" s="225"/>
      <c r="L26" s="225" t="e">
        <f>IF(AND('Mapa final'!#REF!="Media",'Mapa final'!#REF!="Leve"),CONCATENATE("R",'Mapa final'!#REF!),"")</f>
        <v>#REF!</v>
      </c>
      <c r="M26" s="225"/>
      <c r="N26" s="225" t="e">
        <f>IF(AND('Mapa final'!#REF!="Media",'Mapa final'!#REF!="Leve"),CONCATENATE("R",'Mapa final'!#REF!),"")</f>
        <v>#REF!</v>
      </c>
      <c r="O26" s="226"/>
      <c r="P26" s="224" t="e">
        <f>IF(AND('Mapa final'!#REF!="Media",'Mapa final'!#REF!="Menor"),CONCATENATE("R",'Mapa final'!#REF!),"")</f>
        <v>#REF!</v>
      </c>
      <c r="Q26" s="225"/>
      <c r="R26" s="225" t="e">
        <f>IF(AND('Mapa final'!#REF!="Media",'Mapa final'!#REF!="Menor"),CONCATENATE("R",'Mapa final'!#REF!),"")</f>
        <v>#REF!</v>
      </c>
      <c r="S26" s="225"/>
      <c r="T26" s="225" t="e">
        <f>IF(AND('Mapa final'!#REF!="Media",'Mapa final'!#REF!="Menor"),CONCATENATE("R",'Mapa final'!#REF!),"")</f>
        <v>#REF!</v>
      </c>
      <c r="U26" s="226"/>
      <c r="V26" s="224" t="e">
        <f>IF(AND('Mapa final'!#REF!="Media",'Mapa final'!#REF!="Moderado"),CONCATENATE("R",'Mapa final'!#REF!),"")</f>
        <v>#REF!</v>
      </c>
      <c r="W26" s="225"/>
      <c r="X26" s="225" t="e">
        <f>IF(AND('Mapa final'!#REF!="Media",'Mapa final'!#REF!="Moderado"),CONCATENATE("R",'Mapa final'!#REF!),"")</f>
        <v>#REF!</v>
      </c>
      <c r="Y26" s="225"/>
      <c r="Z26" s="225" t="e">
        <f>IF(AND('Mapa final'!#REF!="Media",'Mapa final'!#REF!="Moderado"),CONCATENATE("R",'Mapa final'!#REF!),"")</f>
        <v>#REF!</v>
      </c>
      <c r="AA26" s="226"/>
      <c r="AB26" s="242" t="e">
        <f>IF(AND('Mapa final'!#REF!="Media",'Mapa final'!#REF!="Mayor"),CONCATENATE("R",'Mapa final'!#REF!),"")</f>
        <v>#REF!</v>
      </c>
      <c r="AC26" s="243"/>
      <c r="AD26" s="244" t="e">
        <f>IF(AND('Mapa final'!#REF!="Media",'Mapa final'!#REF!="Mayor"),CONCATENATE("R",'Mapa final'!#REF!),"")</f>
        <v>#REF!</v>
      </c>
      <c r="AE26" s="244"/>
      <c r="AF26" s="244" t="e">
        <f>IF(AND('Mapa final'!#REF!="Media",'Mapa final'!#REF!="Mayor"),CONCATENATE("R",'Mapa final'!#REF!),"")</f>
        <v>#REF!</v>
      </c>
      <c r="AG26" s="245"/>
      <c r="AH26" s="233" t="e">
        <f>IF(AND('Mapa final'!#REF!="Media",'Mapa final'!#REF!="Catastrófico"),CONCATENATE("R",'Mapa final'!#REF!),"")</f>
        <v>#REF!</v>
      </c>
      <c r="AI26" s="234"/>
      <c r="AJ26" s="234" t="e">
        <f>IF(AND('Mapa final'!#REF!="Media",'Mapa final'!#REF!="Catastrófico"),CONCATENATE("R",'Mapa final'!#REF!),"")</f>
        <v>#REF!</v>
      </c>
      <c r="AK26" s="234"/>
      <c r="AL26" s="234" t="e">
        <f>IF(AND('Mapa final'!#REF!="Media",'Mapa final'!#REF!="Catastrófico"),CONCATENATE("R",'Mapa final'!#REF!),"")</f>
        <v>#REF!</v>
      </c>
      <c r="AM26" s="235"/>
      <c r="AN26" s="78"/>
      <c r="AO26" s="287"/>
      <c r="AP26" s="288"/>
      <c r="AQ26" s="288"/>
      <c r="AR26" s="288"/>
      <c r="AS26" s="288"/>
      <c r="AT26" s="289"/>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row>
    <row r="27" spans="1:80" ht="14.25">
      <c r="A27" s="78"/>
      <c r="B27" s="264"/>
      <c r="C27" s="264"/>
      <c r="D27" s="265"/>
      <c r="E27" s="256"/>
      <c r="F27" s="257"/>
      <c r="G27" s="257"/>
      <c r="H27" s="257"/>
      <c r="I27" s="258"/>
      <c r="J27" s="224"/>
      <c r="K27" s="225"/>
      <c r="L27" s="225"/>
      <c r="M27" s="225"/>
      <c r="N27" s="225"/>
      <c r="O27" s="226"/>
      <c r="P27" s="224"/>
      <c r="Q27" s="225"/>
      <c r="R27" s="225"/>
      <c r="S27" s="225"/>
      <c r="T27" s="225"/>
      <c r="U27" s="226"/>
      <c r="V27" s="224"/>
      <c r="W27" s="225"/>
      <c r="X27" s="225"/>
      <c r="Y27" s="225"/>
      <c r="Z27" s="225"/>
      <c r="AA27" s="226"/>
      <c r="AB27" s="242"/>
      <c r="AC27" s="243"/>
      <c r="AD27" s="244"/>
      <c r="AE27" s="244"/>
      <c r="AF27" s="244"/>
      <c r="AG27" s="245"/>
      <c r="AH27" s="233"/>
      <c r="AI27" s="234"/>
      <c r="AJ27" s="234"/>
      <c r="AK27" s="234"/>
      <c r="AL27" s="234"/>
      <c r="AM27" s="235"/>
      <c r="AN27" s="78"/>
      <c r="AO27" s="287"/>
      <c r="AP27" s="288"/>
      <c r="AQ27" s="288"/>
      <c r="AR27" s="288"/>
      <c r="AS27" s="288"/>
      <c r="AT27" s="289"/>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row>
    <row r="28" spans="1:80" ht="14.25">
      <c r="A28" s="78"/>
      <c r="B28" s="264"/>
      <c r="C28" s="264"/>
      <c r="D28" s="265"/>
      <c r="E28" s="256"/>
      <c r="F28" s="257"/>
      <c r="G28" s="257"/>
      <c r="H28" s="257"/>
      <c r="I28" s="258"/>
      <c r="J28" s="224" t="e">
        <f>IF(AND('Mapa final'!#REF!="Media",'Mapa final'!#REF!="Leve"),CONCATENATE("R",'Mapa final'!#REF!),"")</f>
        <v>#REF!</v>
      </c>
      <c r="K28" s="225"/>
      <c r="L28" s="225">
        <f>IF(AND('Mapa final'!$H$14="Media",'Mapa final'!$L$14="Leve"),CONCATENATE("R",'Mapa final'!$A$14),"")</f>
      </c>
      <c r="M28" s="225"/>
      <c r="N28" s="225">
        <f>IF(AND('Mapa final'!$H$20="Media",'Mapa final'!$L$20="Leve"),CONCATENATE("R",'Mapa final'!$A$20),"")</f>
      </c>
      <c r="O28" s="226"/>
      <c r="P28" s="224" t="e">
        <f>IF(AND('Mapa final'!#REF!="Media",'Mapa final'!#REF!="Menor"),CONCATENATE("R",'Mapa final'!#REF!),"")</f>
        <v>#REF!</v>
      </c>
      <c r="Q28" s="225"/>
      <c r="R28" s="225">
        <f>IF(AND('Mapa final'!$H$14="Media",'Mapa final'!$L$14="Menor"),CONCATENATE("R",'Mapa final'!$A$14),"")</f>
      </c>
      <c r="S28" s="225"/>
      <c r="T28" s="225">
        <f>IF(AND('Mapa final'!$H$20="Media",'Mapa final'!$L$20="Menor"),CONCATENATE("R",'Mapa final'!$A$20),"")</f>
      </c>
      <c r="U28" s="226"/>
      <c r="V28" s="224" t="e">
        <f>IF(AND('Mapa final'!#REF!="Media",'Mapa final'!#REF!="Moderado"),CONCATENATE("R",'Mapa final'!#REF!),"")</f>
        <v>#REF!</v>
      </c>
      <c r="W28" s="225"/>
      <c r="X28" s="225">
        <f>IF(AND('Mapa final'!$H$14="Media",'Mapa final'!$L$14="Moderado"),CONCATENATE("R",'Mapa final'!$A$14),"")</f>
      </c>
      <c r="Y28" s="225"/>
      <c r="Z28" s="225">
        <f>IF(AND('Mapa final'!$H$20="Media",'Mapa final'!$L$20="Moderado"),CONCATENATE("R",'Mapa final'!$A$20),"")</f>
      </c>
      <c r="AA28" s="226"/>
      <c r="AB28" s="242" t="e">
        <f>IF(AND('Mapa final'!#REF!="Media",'Mapa final'!#REF!="Mayor"),CONCATENATE("R",'Mapa final'!#REF!),"")</f>
        <v>#REF!</v>
      </c>
      <c r="AC28" s="243"/>
      <c r="AD28" s="244">
        <f>IF(AND('Mapa final'!$H$14="Media",'Mapa final'!$L$14="Mayor"),CONCATENATE("R",'Mapa final'!$A$14),"")</f>
      </c>
      <c r="AE28" s="244"/>
      <c r="AF28" s="244">
        <f>IF(AND('Mapa final'!$H$20="Media",'Mapa final'!$L$20="Mayor"),CONCATENATE("R",'Mapa final'!$A$20),"")</f>
      </c>
      <c r="AG28" s="245"/>
      <c r="AH28" s="233" t="e">
        <f>IF(AND('Mapa final'!#REF!="Media",'Mapa final'!#REF!="Catastrófico"),CONCATENATE("R",'Mapa final'!#REF!),"")</f>
        <v>#REF!</v>
      </c>
      <c r="AI28" s="234"/>
      <c r="AJ28" s="234">
        <f>IF(AND('Mapa final'!$H$14="Media",'Mapa final'!$L$14="Catastrófico"),CONCATENATE("R",'Mapa final'!$A$14),"")</f>
      </c>
      <c r="AK28" s="234"/>
      <c r="AL28" s="234">
        <f>IF(AND('Mapa final'!$H$20="Media",'Mapa final'!$L$20="Catastrófico"),CONCATENATE("R",'Mapa final'!$A$20),"")</f>
      </c>
      <c r="AM28" s="235"/>
      <c r="AN28" s="78"/>
      <c r="AO28" s="287"/>
      <c r="AP28" s="288"/>
      <c r="AQ28" s="288"/>
      <c r="AR28" s="288"/>
      <c r="AS28" s="288"/>
      <c r="AT28" s="289"/>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row>
    <row r="29" spans="1:80" ht="15" thickBot="1">
      <c r="A29" s="78"/>
      <c r="B29" s="264"/>
      <c r="C29" s="264"/>
      <c r="D29" s="265"/>
      <c r="E29" s="259"/>
      <c r="F29" s="260"/>
      <c r="G29" s="260"/>
      <c r="H29" s="260"/>
      <c r="I29" s="261"/>
      <c r="J29" s="224"/>
      <c r="K29" s="225"/>
      <c r="L29" s="225"/>
      <c r="M29" s="225"/>
      <c r="N29" s="225"/>
      <c r="O29" s="226"/>
      <c r="P29" s="227"/>
      <c r="Q29" s="228"/>
      <c r="R29" s="228"/>
      <c r="S29" s="228"/>
      <c r="T29" s="228"/>
      <c r="U29" s="229"/>
      <c r="V29" s="227"/>
      <c r="W29" s="228"/>
      <c r="X29" s="228"/>
      <c r="Y29" s="228"/>
      <c r="Z29" s="228"/>
      <c r="AA29" s="229"/>
      <c r="AB29" s="246"/>
      <c r="AC29" s="247"/>
      <c r="AD29" s="247"/>
      <c r="AE29" s="247"/>
      <c r="AF29" s="247"/>
      <c r="AG29" s="248"/>
      <c r="AH29" s="236"/>
      <c r="AI29" s="237"/>
      <c r="AJ29" s="237"/>
      <c r="AK29" s="237"/>
      <c r="AL29" s="237"/>
      <c r="AM29" s="238"/>
      <c r="AN29" s="78"/>
      <c r="AO29" s="290"/>
      <c r="AP29" s="291"/>
      <c r="AQ29" s="291"/>
      <c r="AR29" s="291"/>
      <c r="AS29" s="291"/>
      <c r="AT29" s="292"/>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row>
    <row r="30" spans="1:80" ht="14.25">
      <c r="A30" s="78"/>
      <c r="B30" s="264"/>
      <c r="C30" s="264"/>
      <c r="D30" s="265"/>
      <c r="E30" s="253" t="s">
        <v>113</v>
      </c>
      <c r="F30" s="254"/>
      <c r="G30" s="254"/>
      <c r="H30" s="254"/>
      <c r="I30" s="254"/>
      <c r="J30" s="221">
        <f>IF(AND('Mapa final'!$H$11="Baja",'Mapa final'!$L$11="Leve"),CONCATENATE("R",'Mapa final'!$A$11),"")</f>
      </c>
      <c r="K30" s="222"/>
      <c r="L30" s="222">
        <f>IF(AND('Mapa final'!$H$12="Baja",'Mapa final'!$L$12="Leve"),CONCATENATE("R",'Mapa final'!$A$12),"")</f>
      </c>
      <c r="M30" s="222"/>
      <c r="N30" s="222">
        <f>IF(AND('Mapa final'!$H$13="Baja",'Mapa final'!$L$13="Leve"),CONCATENATE("R",'Mapa final'!$A$13),"")</f>
      </c>
      <c r="O30" s="223"/>
      <c r="P30" s="231">
        <f>IF(AND('Mapa final'!$H$11="Baja",'Mapa final'!$L$11="Menor"),CONCATENATE("R",'Mapa final'!$A$11),"")</f>
      </c>
      <c r="Q30" s="231"/>
      <c r="R30" s="231">
        <f>IF(AND('Mapa final'!$H$12="Baja",'Mapa final'!$L$12="Menor"),CONCATENATE("R",'Mapa final'!$A$12),"")</f>
      </c>
      <c r="S30" s="231"/>
      <c r="T30" s="231">
        <f>IF(AND('Mapa final'!$H$13="Baja",'Mapa final'!$L$13="Menor"),CONCATENATE("R",'Mapa final'!$A$13),"")</f>
      </c>
      <c r="U30" s="232"/>
      <c r="V30" s="230">
        <f>IF(AND('Mapa final'!$H$11="Baja",'Mapa final'!$L$11="Moderado"),CONCATENATE("R",'Mapa final'!$A$11),"")</f>
      </c>
      <c r="W30" s="231"/>
      <c r="X30" s="231">
        <f>IF(AND('Mapa final'!$H$12="Baja",'Mapa final'!$L$12="Moderado"),CONCATENATE("R",'Mapa final'!$A$12),"")</f>
      </c>
      <c r="Y30" s="231"/>
      <c r="Z30" s="231">
        <f>IF(AND('Mapa final'!$H$13="Baja",'Mapa final'!$L$13="Moderado"),CONCATENATE("R",'Mapa final'!$A$13),"")</f>
      </c>
      <c r="AA30" s="232"/>
      <c r="AB30" s="249">
        <f>IF(AND('Mapa final'!$H$11="Baja",'Mapa final'!$L$11="Mayor"),CONCATENATE("R",'Mapa final'!$A$11),"")</f>
      </c>
      <c r="AC30" s="250"/>
      <c r="AD30" s="250">
        <f>IF(AND('Mapa final'!$H$12="Baja",'Mapa final'!$L$12="Mayor"),CONCATENATE("R",'Mapa final'!$A$12),"")</f>
      </c>
      <c r="AE30" s="250"/>
      <c r="AF30" s="250">
        <f>IF(AND('Mapa final'!$H$13="Baja",'Mapa final'!$L$13="Mayor"),CONCATENATE("R",'Mapa final'!$A$13),"")</f>
      </c>
      <c r="AG30" s="251"/>
      <c r="AH30" s="239">
        <f>IF(AND('Mapa final'!$H$11="Baja",'Mapa final'!$L$11="Catastrófico"),CONCATENATE("R",'Mapa final'!$A$11),"")</f>
      </c>
      <c r="AI30" s="240"/>
      <c r="AJ30" s="240">
        <f>IF(AND('Mapa final'!$H$12="Baja",'Mapa final'!$L$12="Catastrófico"),CONCATENATE("R",'Mapa final'!$A$12),"")</f>
      </c>
      <c r="AK30" s="240"/>
      <c r="AL30" s="240">
        <f>IF(AND('Mapa final'!$H$13="Baja",'Mapa final'!$L$13="Catastrófico"),CONCATENATE("R",'Mapa final'!$A$13),"")</f>
      </c>
      <c r="AM30" s="241"/>
      <c r="AN30" s="78"/>
      <c r="AO30" s="293" t="s">
        <v>81</v>
      </c>
      <c r="AP30" s="294"/>
      <c r="AQ30" s="294"/>
      <c r="AR30" s="294"/>
      <c r="AS30" s="294"/>
      <c r="AT30" s="295"/>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row>
    <row r="31" spans="1:80" ht="14.25">
      <c r="A31" s="78"/>
      <c r="B31" s="264"/>
      <c r="C31" s="264"/>
      <c r="D31" s="265"/>
      <c r="E31" s="256"/>
      <c r="F31" s="257"/>
      <c r="G31" s="257"/>
      <c r="H31" s="257"/>
      <c r="I31" s="262"/>
      <c r="J31" s="215"/>
      <c r="K31" s="216"/>
      <c r="L31" s="216"/>
      <c r="M31" s="216"/>
      <c r="N31" s="216"/>
      <c r="O31" s="217"/>
      <c r="P31" s="225"/>
      <c r="Q31" s="225"/>
      <c r="R31" s="225"/>
      <c r="S31" s="225"/>
      <c r="T31" s="225"/>
      <c r="U31" s="226"/>
      <c r="V31" s="224"/>
      <c r="W31" s="225"/>
      <c r="X31" s="225"/>
      <c r="Y31" s="225"/>
      <c r="Z31" s="225"/>
      <c r="AA31" s="226"/>
      <c r="AB31" s="242"/>
      <c r="AC31" s="243"/>
      <c r="AD31" s="243"/>
      <c r="AE31" s="243"/>
      <c r="AF31" s="243"/>
      <c r="AG31" s="245"/>
      <c r="AH31" s="233"/>
      <c r="AI31" s="234"/>
      <c r="AJ31" s="234"/>
      <c r="AK31" s="234"/>
      <c r="AL31" s="234"/>
      <c r="AM31" s="235"/>
      <c r="AN31" s="78"/>
      <c r="AO31" s="296"/>
      <c r="AP31" s="297"/>
      <c r="AQ31" s="297"/>
      <c r="AR31" s="297"/>
      <c r="AS31" s="297"/>
      <c r="AT31" s="29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row>
    <row r="32" spans="1:80" ht="14.25">
      <c r="A32" s="78"/>
      <c r="B32" s="264"/>
      <c r="C32" s="264"/>
      <c r="D32" s="265"/>
      <c r="E32" s="256"/>
      <c r="F32" s="257"/>
      <c r="G32" s="257"/>
      <c r="H32" s="257"/>
      <c r="I32" s="262"/>
      <c r="J32" s="215" t="e">
        <f>IF(AND('Mapa final'!#REF!="Baja",'Mapa final'!#REF!="Leve"),CONCATENATE("R",'Mapa final'!#REF!),"")</f>
        <v>#REF!</v>
      </c>
      <c r="K32" s="216"/>
      <c r="L32" s="216" t="e">
        <f>IF(AND('Mapa final'!#REF!="Baja",'Mapa final'!#REF!="Leve"),CONCATENATE("R",'Mapa final'!#REF!),"")</f>
        <v>#REF!</v>
      </c>
      <c r="M32" s="216"/>
      <c r="N32" s="216" t="e">
        <f>IF(AND('Mapa final'!#REF!="Baja",'Mapa final'!#REF!="Leve"),CONCATENATE("R",'Mapa final'!#REF!),"")</f>
        <v>#REF!</v>
      </c>
      <c r="O32" s="217"/>
      <c r="P32" s="225" t="e">
        <f>IF(AND('Mapa final'!#REF!="Baja",'Mapa final'!#REF!="Menor"),CONCATENATE("R",'Mapa final'!#REF!),"")</f>
        <v>#REF!</v>
      </c>
      <c r="Q32" s="225"/>
      <c r="R32" s="225" t="e">
        <f>IF(AND('Mapa final'!#REF!="Baja",'Mapa final'!#REF!="Menor"),CONCATENATE("R",'Mapa final'!#REF!),"")</f>
        <v>#REF!</v>
      </c>
      <c r="S32" s="225"/>
      <c r="T32" s="225" t="e">
        <f>IF(AND('Mapa final'!#REF!="Baja",'Mapa final'!#REF!="Menor"),CONCATENATE("R",'Mapa final'!#REF!),"")</f>
        <v>#REF!</v>
      </c>
      <c r="U32" s="226"/>
      <c r="V32" s="224" t="e">
        <f>IF(AND('Mapa final'!#REF!="Baja",'Mapa final'!#REF!="Moderado"),CONCATENATE("R",'Mapa final'!#REF!),"")</f>
        <v>#REF!</v>
      </c>
      <c r="W32" s="225"/>
      <c r="X32" s="225" t="e">
        <f>IF(AND('Mapa final'!#REF!="Baja",'Mapa final'!#REF!="Moderado"),CONCATENATE("R",'Mapa final'!#REF!),"")</f>
        <v>#REF!</v>
      </c>
      <c r="Y32" s="225"/>
      <c r="Z32" s="225" t="e">
        <f>IF(AND('Mapa final'!#REF!="Baja",'Mapa final'!#REF!="Moderado"),CONCATENATE("R",'Mapa final'!#REF!),"")</f>
        <v>#REF!</v>
      </c>
      <c r="AA32" s="226"/>
      <c r="AB32" s="242" t="e">
        <f>IF(AND('Mapa final'!#REF!="Baja",'Mapa final'!#REF!="Mayor"),CONCATENATE("R",'Mapa final'!#REF!),"")</f>
        <v>#REF!</v>
      </c>
      <c r="AC32" s="243"/>
      <c r="AD32" s="244" t="e">
        <f>IF(AND('Mapa final'!#REF!="Baja",'Mapa final'!#REF!="Mayor"),CONCATENATE("R",'Mapa final'!#REF!),"")</f>
        <v>#REF!</v>
      </c>
      <c r="AE32" s="244"/>
      <c r="AF32" s="244" t="e">
        <f>IF(AND('Mapa final'!#REF!="Baja",'Mapa final'!#REF!="Mayor"),CONCATENATE("R",'Mapa final'!#REF!),"")</f>
        <v>#REF!</v>
      </c>
      <c r="AG32" s="245"/>
      <c r="AH32" s="233" t="e">
        <f>IF(AND('Mapa final'!#REF!="Baja",'Mapa final'!#REF!="Catastrófico"),CONCATENATE("R",'Mapa final'!#REF!),"")</f>
        <v>#REF!</v>
      </c>
      <c r="AI32" s="234"/>
      <c r="AJ32" s="234" t="e">
        <f>IF(AND('Mapa final'!#REF!="Baja",'Mapa final'!#REF!="Catastrófico"),CONCATENATE("R",'Mapa final'!#REF!),"")</f>
        <v>#REF!</v>
      </c>
      <c r="AK32" s="234"/>
      <c r="AL32" s="234" t="e">
        <f>IF(AND('Mapa final'!#REF!="Baja",'Mapa final'!#REF!="Catastrófico"),CONCATENATE("R",'Mapa final'!#REF!),"")</f>
        <v>#REF!</v>
      </c>
      <c r="AM32" s="235"/>
      <c r="AN32" s="78"/>
      <c r="AO32" s="296"/>
      <c r="AP32" s="297"/>
      <c r="AQ32" s="297"/>
      <c r="AR32" s="297"/>
      <c r="AS32" s="297"/>
      <c r="AT32" s="29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row>
    <row r="33" spans="1:80" ht="14.25">
      <c r="A33" s="78"/>
      <c r="B33" s="264"/>
      <c r="C33" s="264"/>
      <c r="D33" s="265"/>
      <c r="E33" s="256"/>
      <c r="F33" s="257"/>
      <c r="G33" s="257"/>
      <c r="H33" s="257"/>
      <c r="I33" s="262"/>
      <c r="J33" s="215"/>
      <c r="K33" s="216"/>
      <c r="L33" s="216"/>
      <c r="M33" s="216"/>
      <c r="N33" s="216"/>
      <c r="O33" s="217"/>
      <c r="P33" s="225"/>
      <c r="Q33" s="225"/>
      <c r="R33" s="225"/>
      <c r="S33" s="225"/>
      <c r="T33" s="225"/>
      <c r="U33" s="226"/>
      <c r="V33" s="224"/>
      <c r="W33" s="225"/>
      <c r="X33" s="225"/>
      <c r="Y33" s="225"/>
      <c r="Z33" s="225"/>
      <c r="AA33" s="226"/>
      <c r="AB33" s="242"/>
      <c r="AC33" s="243"/>
      <c r="AD33" s="244"/>
      <c r="AE33" s="244"/>
      <c r="AF33" s="244"/>
      <c r="AG33" s="245"/>
      <c r="AH33" s="233"/>
      <c r="AI33" s="234"/>
      <c r="AJ33" s="234"/>
      <c r="AK33" s="234"/>
      <c r="AL33" s="234"/>
      <c r="AM33" s="235"/>
      <c r="AN33" s="78"/>
      <c r="AO33" s="296"/>
      <c r="AP33" s="297"/>
      <c r="AQ33" s="297"/>
      <c r="AR33" s="297"/>
      <c r="AS33" s="297"/>
      <c r="AT33" s="29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row>
    <row r="34" spans="1:80" ht="14.25">
      <c r="A34" s="78"/>
      <c r="B34" s="264"/>
      <c r="C34" s="264"/>
      <c r="D34" s="265"/>
      <c r="E34" s="256"/>
      <c r="F34" s="257"/>
      <c r="G34" s="257"/>
      <c r="H34" s="257"/>
      <c r="I34" s="262"/>
      <c r="J34" s="215" t="e">
        <f>IF(AND('Mapa final'!#REF!="Baja",'Mapa final'!#REF!="Leve"),CONCATENATE("R",'Mapa final'!#REF!),"")</f>
        <v>#REF!</v>
      </c>
      <c r="K34" s="216"/>
      <c r="L34" s="216" t="e">
        <f>IF(AND('Mapa final'!#REF!="Baja",'Mapa final'!#REF!="Leve"),CONCATENATE("R",'Mapa final'!#REF!),"")</f>
        <v>#REF!</v>
      </c>
      <c r="M34" s="216"/>
      <c r="N34" s="216" t="e">
        <f>IF(AND('Mapa final'!#REF!="Baja",'Mapa final'!#REF!="Leve"),CONCATENATE("R",'Mapa final'!#REF!),"")</f>
        <v>#REF!</v>
      </c>
      <c r="O34" s="217"/>
      <c r="P34" s="225" t="e">
        <f>IF(AND('Mapa final'!#REF!="Baja",'Mapa final'!#REF!="Menor"),CONCATENATE("R",'Mapa final'!#REF!),"")</f>
        <v>#REF!</v>
      </c>
      <c r="Q34" s="225"/>
      <c r="R34" s="225" t="e">
        <f>IF(AND('Mapa final'!#REF!="Baja",'Mapa final'!#REF!="Menor"),CONCATENATE("R",'Mapa final'!#REF!),"")</f>
        <v>#REF!</v>
      </c>
      <c r="S34" s="225"/>
      <c r="T34" s="225" t="e">
        <f>IF(AND('Mapa final'!#REF!="Baja",'Mapa final'!#REF!="Menor"),CONCATENATE("R",'Mapa final'!#REF!),"")</f>
        <v>#REF!</v>
      </c>
      <c r="U34" s="226"/>
      <c r="V34" s="224" t="e">
        <f>IF(AND('Mapa final'!#REF!="Baja",'Mapa final'!#REF!="Moderado"),CONCATENATE("R",'Mapa final'!#REF!),"")</f>
        <v>#REF!</v>
      </c>
      <c r="W34" s="225"/>
      <c r="X34" s="225" t="e">
        <f>IF(AND('Mapa final'!#REF!="Baja",'Mapa final'!#REF!="Moderado"),CONCATENATE("R",'Mapa final'!#REF!),"")</f>
        <v>#REF!</v>
      </c>
      <c r="Y34" s="225"/>
      <c r="Z34" s="225" t="e">
        <f>IF(AND('Mapa final'!#REF!="Baja",'Mapa final'!#REF!="Moderado"),CONCATENATE("R",'Mapa final'!#REF!),"")</f>
        <v>#REF!</v>
      </c>
      <c r="AA34" s="226"/>
      <c r="AB34" s="242" t="e">
        <f>IF(AND('Mapa final'!#REF!="Baja",'Mapa final'!#REF!="Mayor"),CONCATENATE("R",'Mapa final'!#REF!),"")</f>
        <v>#REF!</v>
      </c>
      <c r="AC34" s="243"/>
      <c r="AD34" s="244" t="e">
        <f>IF(AND('Mapa final'!#REF!="Baja",'Mapa final'!#REF!="Mayor"),CONCATENATE("R",'Mapa final'!#REF!),"")</f>
        <v>#REF!</v>
      </c>
      <c r="AE34" s="244"/>
      <c r="AF34" s="244" t="e">
        <f>IF(AND('Mapa final'!#REF!="Baja",'Mapa final'!#REF!="Mayor"),CONCATENATE("R",'Mapa final'!#REF!),"")</f>
        <v>#REF!</v>
      </c>
      <c r="AG34" s="245"/>
      <c r="AH34" s="233" t="e">
        <f>IF(AND('Mapa final'!#REF!="Baja",'Mapa final'!#REF!="Catastrófico"),CONCATENATE("R",'Mapa final'!#REF!),"")</f>
        <v>#REF!</v>
      </c>
      <c r="AI34" s="234"/>
      <c r="AJ34" s="234" t="e">
        <f>IF(AND('Mapa final'!#REF!="Baja",'Mapa final'!#REF!="Catastrófico"),CONCATENATE("R",'Mapa final'!#REF!),"")</f>
        <v>#REF!</v>
      </c>
      <c r="AK34" s="234"/>
      <c r="AL34" s="234" t="e">
        <f>IF(AND('Mapa final'!#REF!="Baja",'Mapa final'!#REF!="Catastrófico"),CONCATENATE("R",'Mapa final'!#REF!),"")</f>
        <v>#REF!</v>
      </c>
      <c r="AM34" s="235"/>
      <c r="AN34" s="78"/>
      <c r="AO34" s="296"/>
      <c r="AP34" s="297"/>
      <c r="AQ34" s="297"/>
      <c r="AR34" s="297"/>
      <c r="AS34" s="297"/>
      <c r="AT34" s="29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row>
    <row r="35" spans="1:80" ht="14.25">
      <c r="A35" s="78"/>
      <c r="B35" s="264"/>
      <c r="C35" s="264"/>
      <c r="D35" s="265"/>
      <c r="E35" s="256"/>
      <c r="F35" s="257"/>
      <c r="G35" s="257"/>
      <c r="H35" s="257"/>
      <c r="I35" s="262"/>
      <c r="J35" s="215"/>
      <c r="K35" s="216"/>
      <c r="L35" s="216"/>
      <c r="M35" s="216"/>
      <c r="N35" s="216"/>
      <c r="O35" s="217"/>
      <c r="P35" s="225"/>
      <c r="Q35" s="225"/>
      <c r="R35" s="225"/>
      <c r="S35" s="225"/>
      <c r="T35" s="225"/>
      <c r="U35" s="226"/>
      <c r="V35" s="224"/>
      <c r="W35" s="225"/>
      <c r="X35" s="225"/>
      <c r="Y35" s="225"/>
      <c r="Z35" s="225"/>
      <c r="AA35" s="226"/>
      <c r="AB35" s="242"/>
      <c r="AC35" s="243"/>
      <c r="AD35" s="244"/>
      <c r="AE35" s="244"/>
      <c r="AF35" s="244"/>
      <c r="AG35" s="245"/>
      <c r="AH35" s="233"/>
      <c r="AI35" s="234"/>
      <c r="AJ35" s="234"/>
      <c r="AK35" s="234"/>
      <c r="AL35" s="234"/>
      <c r="AM35" s="235"/>
      <c r="AN35" s="78"/>
      <c r="AO35" s="296"/>
      <c r="AP35" s="297"/>
      <c r="AQ35" s="297"/>
      <c r="AR35" s="297"/>
      <c r="AS35" s="297"/>
      <c r="AT35" s="29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row>
    <row r="36" spans="1:80" ht="14.25">
      <c r="A36" s="78"/>
      <c r="B36" s="264"/>
      <c r="C36" s="264"/>
      <c r="D36" s="265"/>
      <c r="E36" s="256"/>
      <c r="F36" s="257"/>
      <c r="G36" s="257"/>
      <c r="H36" s="257"/>
      <c r="I36" s="262"/>
      <c r="J36" s="215" t="e">
        <f>IF(AND('Mapa final'!#REF!="Baja",'Mapa final'!#REF!="Leve"),CONCATENATE("R",'Mapa final'!#REF!),"")</f>
        <v>#REF!</v>
      </c>
      <c r="K36" s="216"/>
      <c r="L36" s="216">
        <f>IF(AND('Mapa final'!$H$14="Baja",'Mapa final'!$L$14="Leve"),CONCATENATE("R",'Mapa final'!$A$14),"")</f>
      </c>
      <c r="M36" s="216"/>
      <c r="N36" s="216">
        <f>IF(AND('Mapa final'!$H$20="Baja",'Mapa final'!$L$20="Leve"),CONCATENATE("R",'Mapa final'!$A$20),"")</f>
      </c>
      <c r="O36" s="217"/>
      <c r="P36" s="225" t="e">
        <f>IF(AND('Mapa final'!#REF!="Baja",'Mapa final'!#REF!="Menor"),CONCATENATE("R",'Mapa final'!#REF!),"")</f>
        <v>#REF!</v>
      </c>
      <c r="Q36" s="225"/>
      <c r="R36" s="225">
        <f>IF(AND('Mapa final'!$H$14="Baja",'Mapa final'!$L$14="Menor"),CONCATENATE("R",'Mapa final'!$A$14),"")</f>
      </c>
      <c r="S36" s="225"/>
      <c r="T36" s="225">
        <f>IF(AND('Mapa final'!$H$20="Baja",'Mapa final'!$L$20="Menor"),CONCATENATE("R",'Mapa final'!$A$20),"")</f>
      </c>
      <c r="U36" s="226"/>
      <c r="V36" s="224" t="e">
        <f>IF(AND('Mapa final'!#REF!="Baja",'Mapa final'!#REF!="Moderado"),CONCATENATE("R",'Mapa final'!#REF!),"")</f>
        <v>#REF!</v>
      </c>
      <c r="W36" s="225"/>
      <c r="X36" s="225">
        <f>IF(AND('Mapa final'!$H$14="Baja",'Mapa final'!$L$14="Moderado"),CONCATENATE("R",'Mapa final'!$A$14),"")</f>
      </c>
      <c r="Y36" s="225"/>
      <c r="Z36" s="225">
        <f>IF(AND('Mapa final'!$H$20="Baja",'Mapa final'!$L$20="Moderado"),CONCATENATE("R",'Mapa final'!$A$20),"")</f>
      </c>
      <c r="AA36" s="226"/>
      <c r="AB36" s="242" t="e">
        <f>IF(AND('Mapa final'!#REF!="Baja",'Mapa final'!#REF!="Mayor"),CONCATENATE("R",'Mapa final'!#REF!),"")</f>
        <v>#REF!</v>
      </c>
      <c r="AC36" s="243"/>
      <c r="AD36" s="244">
        <f>IF(AND('Mapa final'!$H$14="Baja",'Mapa final'!$L$14="Mayor"),CONCATENATE("R",'Mapa final'!$A$14),"")</f>
      </c>
      <c r="AE36" s="244"/>
      <c r="AF36" s="244">
        <f>IF(AND('Mapa final'!$H$20="Baja",'Mapa final'!$L$20="Mayor"),CONCATENATE("R",'Mapa final'!$A$20),"")</f>
      </c>
      <c r="AG36" s="245"/>
      <c r="AH36" s="233" t="e">
        <f>IF(AND('Mapa final'!#REF!="Baja",'Mapa final'!#REF!="Catastrófico"),CONCATENATE("R",'Mapa final'!#REF!),"")</f>
        <v>#REF!</v>
      </c>
      <c r="AI36" s="234"/>
      <c r="AJ36" s="234">
        <f>IF(AND('Mapa final'!$H$14="Baja",'Mapa final'!$L$14="Catastrófico"),CONCATENATE("R",'Mapa final'!$A$14),"")</f>
      </c>
      <c r="AK36" s="234"/>
      <c r="AL36" s="234">
        <f>IF(AND('Mapa final'!$H$20="Baja",'Mapa final'!$L$20="Catastrófico"),CONCATENATE("R",'Mapa final'!$A$20),"")</f>
      </c>
      <c r="AM36" s="235"/>
      <c r="AN36" s="78"/>
      <c r="AO36" s="296"/>
      <c r="AP36" s="297"/>
      <c r="AQ36" s="297"/>
      <c r="AR36" s="297"/>
      <c r="AS36" s="297"/>
      <c r="AT36" s="29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row>
    <row r="37" spans="1:80" ht="15" thickBot="1">
      <c r="A37" s="78"/>
      <c r="B37" s="264"/>
      <c r="C37" s="264"/>
      <c r="D37" s="265"/>
      <c r="E37" s="259"/>
      <c r="F37" s="260"/>
      <c r="G37" s="260"/>
      <c r="H37" s="260"/>
      <c r="I37" s="260"/>
      <c r="J37" s="218"/>
      <c r="K37" s="219"/>
      <c r="L37" s="219"/>
      <c r="M37" s="219"/>
      <c r="N37" s="219"/>
      <c r="O37" s="220"/>
      <c r="P37" s="228"/>
      <c r="Q37" s="228"/>
      <c r="R37" s="228"/>
      <c r="S37" s="228"/>
      <c r="T37" s="228"/>
      <c r="U37" s="229"/>
      <c r="V37" s="227"/>
      <c r="W37" s="228"/>
      <c r="X37" s="228"/>
      <c r="Y37" s="228"/>
      <c r="Z37" s="228"/>
      <c r="AA37" s="229"/>
      <c r="AB37" s="246"/>
      <c r="AC37" s="247"/>
      <c r="AD37" s="247"/>
      <c r="AE37" s="247"/>
      <c r="AF37" s="247"/>
      <c r="AG37" s="248"/>
      <c r="AH37" s="236"/>
      <c r="AI37" s="237"/>
      <c r="AJ37" s="237"/>
      <c r="AK37" s="237"/>
      <c r="AL37" s="237"/>
      <c r="AM37" s="238"/>
      <c r="AN37" s="78"/>
      <c r="AO37" s="299"/>
      <c r="AP37" s="300"/>
      <c r="AQ37" s="300"/>
      <c r="AR37" s="300"/>
      <c r="AS37" s="300"/>
      <c r="AT37" s="301"/>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row>
    <row r="38" spans="1:80" ht="14.25">
      <c r="A38" s="78"/>
      <c r="B38" s="264"/>
      <c r="C38" s="264"/>
      <c r="D38" s="265"/>
      <c r="E38" s="253" t="s">
        <v>112</v>
      </c>
      <c r="F38" s="254"/>
      <c r="G38" s="254"/>
      <c r="H38" s="254"/>
      <c r="I38" s="255"/>
      <c r="J38" s="221">
        <f>IF(AND('Mapa final'!$H$11="Muy Baja",'Mapa final'!$L$11="Leve"),CONCATENATE("R",'Mapa final'!$A$11),"")</f>
      </c>
      <c r="K38" s="222"/>
      <c r="L38" s="222">
        <f>IF(AND('Mapa final'!$H$12="Muy Baja",'Mapa final'!$L$12="Leve"),CONCATENATE("R",'Mapa final'!$A$12),"")</f>
      </c>
      <c r="M38" s="222"/>
      <c r="N38" s="222">
        <f>IF(AND('Mapa final'!$H$13="Muy Baja",'Mapa final'!$L$13="Leve"),CONCATENATE("R",'Mapa final'!$A$13),"")</f>
      </c>
      <c r="O38" s="223"/>
      <c r="P38" s="221">
        <f>IF(AND('Mapa final'!$H$11="Muy Baja",'Mapa final'!$L$11="Menor"),CONCATENATE("R",'Mapa final'!$A$11),"")</f>
      </c>
      <c r="Q38" s="222"/>
      <c r="R38" s="222">
        <f>IF(AND('Mapa final'!$H$12="Muy Baja",'Mapa final'!$L$12="Menor"),CONCATENATE("R",'Mapa final'!$A$12),"")</f>
      </c>
      <c r="S38" s="222"/>
      <c r="T38" s="222">
        <f>IF(AND('Mapa final'!$H$13="Muy Baja",'Mapa final'!$L$13="Menor"),CONCATENATE("R",'Mapa final'!$A$13),"")</f>
      </c>
      <c r="U38" s="223"/>
      <c r="V38" s="230">
        <f>IF(AND('Mapa final'!$H$11="Muy Baja",'Mapa final'!$L$11="Moderado"),CONCATENATE("R",'Mapa final'!$A$11),"")</f>
      </c>
      <c r="W38" s="231"/>
      <c r="X38" s="231">
        <f>IF(AND('Mapa final'!$H$12="Muy Baja",'Mapa final'!$L$12="Moderado"),CONCATENATE("R",'Mapa final'!$A$12),"")</f>
      </c>
      <c r="Y38" s="231"/>
      <c r="Z38" s="231">
        <f>IF(AND('Mapa final'!$H$13="Muy Baja",'Mapa final'!$L$13="Moderado"),CONCATENATE("R",'Mapa final'!$A$13),"")</f>
      </c>
      <c r="AA38" s="232"/>
      <c r="AB38" s="249">
        <f>IF(AND('Mapa final'!$H$11="Muy Baja",'Mapa final'!$L$11="Mayor"),CONCATENATE("R",'Mapa final'!$A$11),"")</f>
      </c>
      <c r="AC38" s="250"/>
      <c r="AD38" s="250">
        <f>IF(AND('Mapa final'!$H$12="Muy Baja",'Mapa final'!$L$12="Mayor"),CONCATENATE("R",'Mapa final'!$A$12),"")</f>
      </c>
      <c r="AE38" s="250"/>
      <c r="AF38" s="250">
        <f>IF(AND('Mapa final'!$H$13="Muy Baja",'Mapa final'!$L$13="Mayor"),CONCATENATE("R",'Mapa final'!$A$13),"")</f>
      </c>
      <c r="AG38" s="251"/>
      <c r="AH38" s="239">
        <f>IF(AND('Mapa final'!$H$11="Muy Baja",'Mapa final'!$L$11="Catastrófico"),CONCATENATE("R",'Mapa final'!$A$11),"")</f>
      </c>
      <c r="AI38" s="240"/>
      <c r="AJ38" s="240">
        <f>IF(AND('Mapa final'!$H$12="Muy Baja",'Mapa final'!$L$12="Catastrófico"),CONCATENATE("R",'Mapa final'!$A$12),"")</f>
      </c>
      <c r="AK38" s="240"/>
      <c r="AL38" s="240">
        <f>IF(AND('Mapa final'!$H$13="Muy Baja",'Mapa final'!$L$13="Catastrófico"),CONCATENATE("R",'Mapa final'!$A$13),"")</f>
      </c>
      <c r="AM38" s="241"/>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row>
    <row r="39" spans="1:80" ht="14.25">
      <c r="A39" s="78"/>
      <c r="B39" s="264"/>
      <c r="C39" s="264"/>
      <c r="D39" s="265"/>
      <c r="E39" s="256"/>
      <c r="F39" s="257"/>
      <c r="G39" s="257"/>
      <c r="H39" s="257"/>
      <c r="I39" s="258"/>
      <c r="J39" s="215"/>
      <c r="K39" s="216"/>
      <c r="L39" s="216"/>
      <c r="M39" s="216"/>
      <c r="N39" s="216"/>
      <c r="O39" s="217"/>
      <c r="P39" s="215"/>
      <c r="Q39" s="216"/>
      <c r="R39" s="216"/>
      <c r="S39" s="216"/>
      <c r="T39" s="216"/>
      <c r="U39" s="217"/>
      <c r="V39" s="224"/>
      <c r="W39" s="225"/>
      <c r="X39" s="225"/>
      <c r="Y39" s="225"/>
      <c r="Z39" s="225"/>
      <c r="AA39" s="226"/>
      <c r="AB39" s="242"/>
      <c r="AC39" s="243"/>
      <c r="AD39" s="243"/>
      <c r="AE39" s="243"/>
      <c r="AF39" s="243"/>
      <c r="AG39" s="245"/>
      <c r="AH39" s="233"/>
      <c r="AI39" s="234"/>
      <c r="AJ39" s="234"/>
      <c r="AK39" s="234"/>
      <c r="AL39" s="234"/>
      <c r="AM39" s="235"/>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row>
    <row r="40" spans="1:80" ht="14.25">
      <c r="A40" s="78"/>
      <c r="B40" s="264"/>
      <c r="C40" s="264"/>
      <c r="D40" s="265"/>
      <c r="E40" s="256"/>
      <c r="F40" s="257"/>
      <c r="G40" s="257"/>
      <c r="H40" s="257"/>
      <c r="I40" s="258"/>
      <c r="J40" s="215" t="e">
        <f>IF(AND('Mapa final'!#REF!="Muy Baja",'Mapa final'!#REF!="Leve"),CONCATENATE("R",'Mapa final'!#REF!),"")</f>
        <v>#REF!</v>
      </c>
      <c r="K40" s="216"/>
      <c r="L40" s="216" t="e">
        <f>IF(AND('Mapa final'!#REF!="Muy Baja",'Mapa final'!#REF!="Leve"),CONCATENATE("R",'Mapa final'!#REF!),"")</f>
        <v>#REF!</v>
      </c>
      <c r="M40" s="216"/>
      <c r="N40" s="216" t="e">
        <f>IF(AND('Mapa final'!#REF!="Muy Baja",'Mapa final'!#REF!="Leve"),CONCATENATE("R",'Mapa final'!#REF!),"")</f>
        <v>#REF!</v>
      </c>
      <c r="O40" s="217"/>
      <c r="P40" s="215" t="e">
        <f>IF(AND('Mapa final'!#REF!="Muy Baja",'Mapa final'!#REF!="Menor"),CONCATENATE("R",'Mapa final'!#REF!),"")</f>
        <v>#REF!</v>
      </c>
      <c r="Q40" s="216"/>
      <c r="R40" s="216" t="e">
        <f>IF(AND('Mapa final'!#REF!="Muy Baja",'Mapa final'!#REF!="Menor"),CONCATENATE("R",'Mapa final'!#REF!),"")</f>
        <v>#REF!</v>
      </c>
      <c r="S40" s="216"/>
      <c r="T40" s="216" t="e">
        <f>IF(AND('Mapa final'!#REF!="Muy Baja",'Mapa final'!#REF!="Menor"),CONCATENATE("R",'Mapa final'!#REF!),"")</f>
        <v>#REF!</v>
      </c>
      <c r="U40" s="217"/>
      <c r="V40" s="224" t="e">
        <f>IF(AND('Mapa final'!#REF!="Muy Baja",'Mapa final'!#REF!="Moderado"),CONCATENATE("R",'Mapa final'!#REF!),"")</f>
        <v>#REF!</v>
      </c>
      <c r="W40" s="225"/>
      <c r="X40" s="225" t="e">
        <f>IF(AND('Mapa final'!#REF!="Muy Baja",'Mapa final'!#REF!="Moderado"),CONCATENATE("R",'Mapa final'!#REF!),"")</f>
        <v>#REF!</v>
      </c>
      <c r="Y40" s="225"/>
      <c r="Z40" s="225" t="e">
        <f>IF(AND('Mapa final'!#REF!="Muy Baja",'Mapa final'!#REF!="Moderado"),CONCATENATE("R",'Mapa final'!#REF!),"")</f>
        <v>#REF!</v>
      </c>
      <c r="AA40" s="226"/>
      <c r="AB40" s="242" t="e">
        <f>IF(AND('Mapa final'!#REF!="Muy Baja",'Mapa final'!#REF!="Mayor"),CONCATENATE("R",'Mapa final'!#REF!),"")</f>
        <v>#REF!</v>
      </c>
      <c r="AC40" s="243"/>
      <c r="AD40" s="244" t="e">
        <f>IF(AND('Mapa final'!#REF!="Muy Baja",'Mapa final'!#REF!="Mayor"),CONCATENATE("R",'Mapa final'!#REF!),"")</f>
        <v>#REF!</v>
      </c>
      <c r="AE40" s="244"/>
      <c r="AF40" s="244" t="e">
        <f>IF(AND('Mapa final'!#REF!="Muy Baja",'Mapa final'!#REF!="Mayor"),CONCATENATE("R",'Mapa final'!#REF!),"")</f>
        <v>#REF!</v>
      </c>
      <c r="AG40" s="245"/>
      <c r="AH40" s="233" t="e">
        <f>IF(AND('Mapa final'!#REF!="Muy Baja",'Mapa final'!#REF!="Catastrófico"),CONCATENATE("R",'Mapa final'!#REF!),"")</f>
        <v>#REF!</v>
      </c>
      <c r="AI40" s="234"/>
      <c r="AJ40" s="234" t="e">
        <f>IF(AND('Mapa final'!#REF!="Muy Baja",'Mapa final'!#REF!="Catastrófico"),CONCATENATE("R",'Mapa final'!#REF!),"")</f>
        <v>#REF!</v>
      </c>
      <c r="AK40" s="234"/>
      <c r="AL40" s="234" t="e">
        <f>IF(AND('Mapa final'!#REF!="Muy Baja",'Mapa final'!#REF!="Catastrófico"),CONCATENATE("R",'Mapa final'!#REF!),"")</f>
        <v>#REF!</v>
      </c>
      <c r="AM40" s="235"/>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row>
    <row r="41" spans="1:80" ht="14.25">
      <c r="A41" s="78"/>
      <c r="B41" s="264"/>
      <c r="C41" s="264"/>
      <c r="D41" s="265"/>
      <c r="E41" s="256"/>
      <c r="F41" s="257"/>
      <c r="G41" s="257"/>
      <c r="H41" s="257"/>
      <c r="I41" s="258"/>
      <c r="J41" s="215"/>
      <c r="K41" s="216"/>
      <c r="L41" s="216"/>
      <c r="M41" s="216"/>
      <c r="N41" s="216"/>
      <c r="O41" s="217"/>
      <c r="P41" s="215"/>
      <c r="Q41" s="216"/>
      <c r="R41" s="216"/>
      <c r="S41" s="216"/>
      <c r="T41" s="216"/>
      <c r="U41" s="217"/>
      <c r="V41" s="224"/>
      <c r="W41" s="225"/>
      <c r="X41" s="225"/>
      <c r="Y41" s="225"/>
      <c r="Z41" s="225"/>
      <c r="AA41" s="226"/>
      <c r="AB41" s="242"/>
      <c r="AC41" s="243"/>
      <c r="AD41" s="244"/>
      <c r="AE41" s="244"/>
      <c r="AF41" s="244"/>
      <c r="AG41" s="245"/>
      <c r="AH41" s="233"/>
      <c r="AI41" s="234"/>
      <c r="AJ41" s="234"/>
      <c r="AK41" s="234"/>
      <c r="AL41" s="234"/>
      <c r="AM41" s="235"/>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row>
    <row r="42" spans="1:80" ht="14.25">
      <c r="A42" s="78"/>
      <c r="B42" s="264"/>
      <c r="C42" s="264"/>
      <c r="D42" s="265"/>
      <c r="E42" s="256"/>
      <c r="F42" s="257"/>
      <c r="G42" s="257"/>
      <c r="H42" s="257"/>
      <c r="I42" s="258"/>
      <c r="J42" s="215" t="e">
        <f>IF(AND('Mapa final'!#REF!="Muy Baja",'Mapa final'!#REF!="Leve"),CONCATENATE("R",'Mapa final'!#REF!),"")</f>
        <v>#REF!</v>
      </c>
      <c r="K42" s="216"/>
      <c r="L42" s="216" t="e">
        <f>IF(AND('Mapa final'!#REF!="Muy Baja",'Mapa final'!#REF!="Leve"),CONCATENATE("R",'Mapa final'!#REF!),"")</f>
        <v>#REF!</v>
      </c>
      <c r="M42" s="216"/>
      <c r="N42" s="216" t="e">
        <f>IF(AND('Mapa final'!#REF!="Muy Baja",'Mapa final'!#REF!="Leve"),CONCATENATE("R",'Mapa final'!#REF!),"")</f>
        <v>#REF!</v>
      </c>
      <c r="O42" s="217"/>
      <c r="P42" s="215" t="e">
        <f>IF(AND('Mapa final'!#REF!="Muy Baja",'Mapa final'!#REF!="Menor"),CONCATENATE("R",'Mapa final'!#REF!),"")</f>
        <v>#REF!</v>
      </c>
      <c r="Q42" s="216"/>
      <c r="R42" s="216" t="e">
        <f>IF(AND('Mapa final'!#REF!="Muy Baja",'Mapa final'!#REF!="Menor"),CONCATENATE("R",'Mapa final'!#REF!),"")</f>
        <v>#REF!</v>
      </c>
      <c r="S42" s="216"/>
      <c r="T42" s="216" t="e">
        <f>IF(AND('Mapa final'!#REF!="Muy Baja",'Mapa final'!#REF!="Menor"),CONCATENATE("R",'Mapa final'!#REF!),"")</f>
        <v>#REF!</v>
      </c>
      <c r="U42" s="217"/>
      <c r="V42" s="224" t="e">
        <f>IF(AND('Mapa final'!#REF!="Muy Baja",'Mapa final'!#REF!="Moderado"),CONCATENATE("R",'Mapa final'!#REF!),"")</f>
        <v>#REF!</v>
      </c>
      <c r="W42" s="225"/>
      <c r="X42" s="225" t="e">
        <f>IF(AND('Mapa final'!#REF!="Muy Baja",'Mapa final'!#REF!="Moderado"),CONCATENATE("R",'Mapa final'!#REF!),"")</f>
        <v>#REF!</v>
      </c>
      <c r="Y42" s="225"/>
      <c r="Z42" s="225" t="e">
        <f>IF(AND('Mapa final'!#REF!="Muy Baja",'Mapa final'!#REF!="Moderado"),CONCATENATE("R",'Mapa final'!#REF!),"")</f>
        <v>#REF!</v>
      </c>
      <c r="AA42" s="226"/>
      <c r="AB42" s="242" t="e">
        <f>IF(AND('Mapa final'!#REF!="Muy Baja",'Mapa final'!#REF!="Mayor"),CONCATENATE("R",'Mapa final'!#REF!),"")</f>
        <v>#REF!</v>
      </c>
      <c r="AC42" s="243"/>
      <c r="AD42" s="244" t="e">
        <f>IF(AND('Mapa final'!#REF!="Muy Baja",'Mapa final'!#REF!="Mayor"),CONCATENATE("R",'Mapa final'!#REF!),"")</f>
        <v>#REF!</v>
      </c>
      <c r="AE42" s="244"/>
      <c r="AF42" s="244" t="e">
        <f>IF(AND('Mapa final'!#REF!="Muy Baja",'Mapa final'!#REF!="Mayor"),CONCATENATE("R",'Mapa final'!#REF!),"")</f>
        <v>#REF!</v>
      </c>
      <c r="AG42" s="245"/>
      <c r="AH42" s="233" t="e">
        <f>IF(AND('Mapa final'!#REF!="Muy Baja",'Mapa final'!#REF!="Catastrófico"),CONCATENATE("R",'Mapa final'!#REF!),"")</f>
        <v>#REF!</v>
      </c>
      <c r="AI42" s="234"/>
      <c r="AJ42" s="234" t="e">
        <f>IF(AND('Mapa final'!#REF!="Muy Baja",'Mapa final'!#REF!="Catastrófico"),CONCATENATE("R",'Mapa final'!#REF!),"")</f>
        <v>#REF!</v>
      </c>
      <c r="AK42" s="234"/>
      <c r="AL42" s="234" t="e">
        <f>IF(AND('Mapa final'!#REF!="Muy Baja",'Mapa final'!#REF!="Catastrófico"),CONCATENATE("R",'Mapa final'!#REF!),"")</f>
        <v>#REF!</v>
      </c>
      <c r="AM42" s="235"/>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row>
    <row r="43" spans="1:80" ht="14.25">
      <c r="A43" s="78"/>
      <c r="B43" s="264"/>
      <c r="C43" s="264"/>
      <c r="D43" s="265"/>
      <c r="E43" s="256"/>
      <c r="F43" s="257"/>
      <c r="G43" s="257"/>
      <c r="H43" s="257"/>
      <c r="I43" s="258"/>
      <c r="J43" s="215"/>
      <c r="K43" s="216"/>
      <c r="L43" s="216"/>
      <c r="M43" s="216"/>
      <c r="N43" s="216"/>
      <c r="O43" s="217"/>
      <c r="P43" s="215"/>
      <c r="Q43" s="216"/>
      <c r="R43" s="216"/>
      <c r="S43" s="216"/>
      <c r="T43" s="216"/>
      <c r="U43" s="217"/>
      <c r="V43" s="224"/>
      <c r="W43" s="225"/>
      <c r="X43" s="225"/>
      <c r="Y43" s="225"/>
      <c r="Z43" s="225"/>
      <c r="AA43" s="226"/>
      <c r="AB43" s="242"/>
      <c r="AC43" s="243"/>
      <c r="AD43" s="244"/>
      <c r="AE43" s="244"/>
      <c r="AF43" s="244"/>
      <c r="AG43" s="245"/>
      <c r="AH43" s="233"/>
      <c r="AI43" s="234"/>
      <c r="AJ43" s="234"/>
      <c r="AK43" s="234"/>
      <c r="AL43" s="234"/>
      <c r="AM43" s="235"/>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row>
    <row r="44" spans="1:80" ht="14.25">
      <c r="A44" s="78"/>
      <c r="B44" s="264"/>
      <c r="C44" s="264"/>
      <c r="D44" s="265"/>
      <c r="E44" s="256"/>
      <c r="F44" s="257"/>
      <c r="G44" s="257"/>
      <c r="H44" s="257"/>
      <c r="I44" s="258"/>
      <c r="J44" s="215" t="e">
        <f>IF(AND('Mapa final'!#REF!="Muy Baja",'Mapa final'!#REF!="Leve"),CONCATENATE("R",'Mapa final'!#REF!),"")</f>
        <v>#REF!</v>
      </c>
      <c r="K44" s="216"/>
      <c r="L44" s="216">
        <f>IF(AND('Mapa final'!$H$14="Muy Baja",'Mapa final'!$L$14="Leve"),CONCATENATE("R",'Mapa final'!$A$14),"")</f>
      </c>
      <c r="M44" s="216"/>
      <c r="N44" s="216">
        <f>IF(AND('Mapa final'!$H$20="Muy Baja",'Mapa final'!$L$20="Leve"),CONCATENATE("R",'Mapa final'!$A$20),"")</f>
      </c>
      <c r="O44" s="217"/>
      <c r="P44" s="215" t="e">
        <f>IF(AND('Mapa final'!#REF!="Muy Baja",'Mapa final'!#REF!="Menor"),CONCATENATE("R",'Mapa final'!#REF!),"")</f>
        <v>#REF!</v>
      </c>
      <c r="Q44" s="216"/>
      <c r="R44" s="216">
        <f>IF(AND('Mapa final'!$H$14="Muy Baja",'Mapa final'!$L$14="Menor"),CONCATENATE("R",'Mapa final'!$A$14),"")</f>
      </c>
      <c r="S44" s="216"/>
      <c r="T44" s="216">
        <f>IF(AND('Mapa final'!$H$20="Muy Baja",'Mapa final'!$L$20="Menor"),CONCATENATE("R",'Mapa final'!$A$20),"")</f>
      </c>
      <c r="U44" s="217"/>
      <c r="V44" s="224" t="e">
        <f>IF(AND('Mapa final'!#REF!="Muy Baja",'Mapa final'!#REF!="Moderado"),CONCATENATE("R",'Mapa final'!#REF!),"")</f>
        <v>#REF!</v>
      </c>
      <c r="W44" s="225"/>
      <c r="X44" s="225">
        <f>IF(AND('Mapa final'!$H$14="Muy Baja",'Mapa final'!$L$14="Moderado"),CONCATENATE("R",'Mapa final'!$A$14),"")</f>
      </c>
      <c r="Y44" s="225"/>
      <c r="Z44" s="225">
        <f>IF(AND('Mapa final'!$H$20="Muy Baja",'Mapa final'!$L$20="Moderado"),CONCATENATE("R",'Mapa final'!$A$20),"")</f>
      </c>
      <c r="AA44" s="226"/>
      <c r="AB44" s="242" t="e">
        <f>IF(AND('Mapa final'!#REF!="Muy Baja",'Mapa final'!#REF!="Mayor"),CONCATENATE("R",'Mapa final'!#REF!),"")</f>
        <v>#REF!</v>
      </c>
      <c r="AC44" s="243"/>
      <c r="AD44" s="244">
        <f>IF(AND('Mapa final'!$H$14="Muy Baja",'Mapa final'!$L$14="Mayor"),CONCATENATE("R",'Mapa final'!$A$14),"")</f>
      </c>
      <c r="AE44" s="244"/>
      <c r="AF44" s="244">
        <f>IF(AND('Mapa final'!$H$20="Muy Baja",'Mapa final'!$L$20="Mayor"),CONCATENATE("R",'Mapa final'!$A$20),"")</f>
      </c>
      <c r="AG44" s="245"/>
      <c r="AH44" s="233" t="e">
        <f>IF(AND('Mapa final'!#REF!="Muy Baja",'Mapa final'!#REF!="Catastrófico"),CONCATENATE("R",'Mapa final'!#REF!),"")</f>
        <v>#REF!</v>
      </c>
      <c r="AI44" s="234"/>
      <c r="AJ44" s="234">
        <f>IF(AND('Mapa final'!$H$14="Muy Baja",'Mapa final'!$L$14="Catastrófico"),CONCATENATE("R",'Mapa final'!$A$14),"")</f>
      </c>
      <c r="AK44" s="234"/>
      <c r="AL44" s="234">
        <f>IF(AND('Mapa final'!$H$20="Muy Baja",'Mapa final'!$L$20="Catastrófico"),CONCATENATE("R",'Mapa final'!$A$20),"")</f>
      </c>
      <c r="AM44" s="235"/>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row>
    <row r="45" spans="1:80" ht="15" thickBot="1">
      <c r="A45" s="78"/>
      <c r="B45" s="264"/>
      <c r="C45" s="264"/>
      <c r="D45" s="265"/>
      <c r="E45" s="259"/>
      <c r="F45" s="260"/>
      <c r="G45" s="260"/>
      <c r="H45" s="260"/>
      <c r="I45" s="261"/>
      <c r="J45" s="218"/>
      <c r="K45" s="219"/>
      <c r="L45" s="219"/>
      <c r="M45" s="219"/>
      <c r="N45" s="219"/>
      <c r="O45" s="220"/>
      <c r="P45" s="218"/>
      <c r="Q45" s="219"/>
      <c r="R45" s="219"/>
      <c r="S45" s="219"/>
      <c r="T45" s="219"/>
      <c r="U45" s="220"/>
      <c r="V45" s="227"/>
      <c r="W45" s="228"/>
      <c r="X45" s="228"/>
      <c r="Y45" s="228"/>
      <c r="Z45" s="228"/>
      <c r="AA45" s="229"/>
      <c r="AB45" s="246"/>
      <c r="AC45" s="247"/>
      <c r="AD45" s="247"/>
      <c r="AE45" s="247"/>
      <c r="AF45" s="247"/>
      <c r="AG45" s="248"/>
      <c r="AH45" s="236"/>
      <c r="AI45" s="237"/>
      <c r="AJ45" s="237"/>
      <c r="AK45" s="237"/>
      <c r="AL45" s="237"/>
      <c r="AM45" s="23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row>
    <row r="46" spans="1:80" ht="14.25">
      <c r="A46" s="78"/>
      <c r="B46" s="78"/>
      <c r="C46" s="78"/>
      <c r="D46" s="78"/>
      <c r="E46" s="78"/>
      <c r="F46" s="78"/>
      <c r="G46" s="78"/>
      <c r="H46" s="78"/>
      <c r="I46" s="78"/>
      <c r="J46" s="253" t="s">
        <v>111</v>
      </c>
      <c r="K46" s="254"/>
      <c r="L46" s="254"/>
      <c r="M46" s="254"/>
      <c r="N46" s="254"/>
      <c r="O46" s="255"/>
      <c r="P46" s="253" t="s">
        <v>110</v>
      </c>
      <c r="Q46" s="254"/>
      <c r="R46" s="254"/>
      <c r="S46" s="254"/>
      <c r="T46" s="254"/>
      <c r="U46" s="255"/>
      <c r="V46" s="253" t="s">
        <v>109</v>
      </c>
      <c r="W46" s="254"/>
      <c r="X46" s="254"/>
      <c r="Y46" s="254"/>
      <c r="Z46" s="254"/>
      <c r="AA46" s="255"/>
      <c r="AB46" s="253" t="s">
        <v>108</v>
      </c>
      <c r="AC46" s="263"/>
      <c r="AD46" s="254"/>
      <c r="AE46" s="254"/>
      <c r="AF46" s="254"/>
      <c r="AG46" s="255"/>
      <c r="AH46" s="253" t="s">
        <v>107</v>
      </c>
      <c r="AI46" s="254"/>
      <c r="AJ46" s="254"/>
      <c r="AK46" s="254"/>
      <c r="AL46" s="254"/>
      <c r="AM46" s="255"/>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row>
    <row r="47" spans="1:80" ht="14.25">
      <c r="A47" s="78"/>
      <c r="B47" s="78"/>
      <c r="C47" s="78"/>
      <c r="D47" s="78"/>
      <c r="E47" s="78"/>
      <c r="F47" s="78"/>
      <c r="G47" s="78"/>
      <c r="H47" s="78"/>
      <c r="I47" s="78"/>
      <c r="J47" s="256"/>
      <c r="K47" s="257"/>
      <c r="L47" s="257"/>
      <c r="M47" s="257"/>
      <c r="N47" s="257"/>
      <c r="O47" s="258"/>
      <c r="P47" s="256"/>
      <c r="Q47" s="257"/>
      <c r="R47" s="257"/>
      <c r="S47" s="257"/>
      <c r="T47" s="257"/>
      <c r="U47" s="258"/>
      <c r="V47" s="256"/>
      <c r="W47" s="257"/>
      <c r="X47" s="257"/>
      <c r="Y47" s="257"/>
      <c r="Z47" s="257"/>
      <c r="AA47" s="258"/>
      <c r="AB47" s="256"/>
      <c r="AC47" s="257"/>
      <c r="AD47" s="257"/>
      <c r="AE47" s="257"/>
      <c r="AF47" s="257"/>
      <c r="AG47" s="258"/>
      <c r="AH47" s="256"/>
      <c r="AI47" s="257"/>
      <c r="AJ47" s="257"/>
      <c r="AK47" s="257"/>
      <c r="AL47" s="257"/>
      <c r="AM47" s="25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row>
    <row r="48" spans="1:80" ht="14.25">
      <c r="A48" s="78"/>
      <c r="B48" s="78"/>
      <c r="C48" s="78"/>
      <c r="D48" s="78"/>
      <c r="E48" s="78"/>
      <c r="F48" s="78"/>
      <c r="G48" s="78"/>
      <c r="H48" s="78"/>
      <c r="I48" s="78"/>
      <c r="J48" s="256"/>
      <c r="K48" s="257"/>
      <c r="L48" s="257"/>
      <c r="M48" s="257"/>
      <c r="N48" s="257"/>
      <c r="O48" s="258"/>
      <c r="P48" s="256"/>
      <c r="Q48" s="257"/>
      <c r="R48" s="257"/>
      <c r="S48" s="257"/>
      <c r="T48" s="257"/>
      <c r="U48" s="258"/>
      <c r="V48" s="256"/>
      <c r="W48" s="257"/>
      <c r="X48" s="257"/>
      <c r="Y48" s="257"/>
      <c r="Z48" s="257"/>
      <c r="AA48" s="258"/>
      <c r="AB48" s="256"/>
      <c r="AC48" s="257"/>
      <c r="AD48" s="257"/>
      <c r="AE48" s="257"/>
      <c r="AF48" s="257"/>
      <c r="AG48" s="258"/>
      <c r="AH48" s="256"/>
      <c r="AI48" s="257"/>
      <c r="AJ48" s="257"/>
      <c r="AK48" s="257"/>
      <c r="AL48" s="257"/>
      <c r="AM48" s="25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row>
    <row r="49" spans="1:80" ht="14.25">
      <c r="A49" s="78"/>
      <c r="B49" s="78"/>
      <c r="C49" s="78"/>
      <c r="D49" s="78"/>
      <c r="E49" s="78"/>
      <c r="F49" s="78"/>
      <c r="G49" s="78"/>
      <c r="H49" s="78"/>
      <c r="I49" s="78"/>
      <c r="J49" s="256"/>
      <c r="K49" s="257"/>
      <c r="L49" s="257"/>
      <c r="M49" s="257"/>
      <c r="N49" s="257"/>
      <c r="O49" s="258"/>
      <c r="P49" s="256"/>
      <c r="Q49" s="257"/>
      <c r="R49" s="257"/>
      <c r="S49" s="257"/>
      <c r="T49" s="257"/>
      <c r="U49" s="258"/>
      <c r="V49" s="256"/>
      <c r="W49" s="257"/>
      <c r="X49" s="257"/>
      <c r="Y49" s="257"/>
      <c r="Z49" s="257"/>
      <c r="AA49" s="258"/>
      <c r="AB49" s="256"/>
      <c r="AC49" s="257"/>
      <c r="AD49" s="257"/>
      <c r="AE49" s="257"/>
      <c r="AF49" s="257"/>
      <c r="AG49" s="258"/>
      <c r="AH49" s="256"/>
      <c r="AI49" s="257"/>
      <c r="AJ49" s="257"/>
      <c r="AK49" s="257"/>
      <c r="AL49" s="257"/>
      <c r="AM49" s="25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row>
    <row r="50" spans="1:80" ht="14.25">
      <c r="A50" s="78"/>
      <c r="B50" s="78"/>
      <c r="C50" s="78"/>
      <c r="D50" s="78"/>
      <c r="E50" s="78"/>
      <c r="F50" s="78"/>
      <c r="G50" s="78"/>
      <c r="H50" s="78"/>
      <c r="I50" s="78"/>
      <c r="J50" s="256"/>
      <c r="K50" s="257"/>
      <c r="L50" s="257"/>
      <c r="M50" s="257"/>
      <c r="N50" s="257"/>
      <c r="O50" s="258"/>
      <c r="P50" s="256"/>
      <c r="Q50" s="257"/>
      <c r="R50" s="257"/>
      <c r="S50" s="257"/>
      <c r="T50" s="257"/>
      <c r="U50" s="258"/>
      <c r="V50" s="256"/>
      <c r="W50" s="257"/>
      <c r="X50" s="257"/>
      <c r="Y50" s="257"/>
      <c r="Z50" s="257"/>
      <c r="AA50" s="258"/>
      <c r="AB50" s="256"/>
      <c r="AC50" s="257"/>
      <c r="AD50" s="257"/>
      <c r="AE50" s="257"/>
      <c r="AF50" s="257"/>
      <c r="AG50" s="258"/>
      <c r="AH50" s="256"/>
      <c r="AI50" s="257"/>
      <c r="AJ50" s="257"/>
      <c r="AK50" s="257"/>
      <c r="AL50" s="257"/>
      <c r="AM50" s="25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row>
    <row r="51" spans="1:80" ht="15" thickBot="1">
      <c r="A51" s="78"/>
      <c r="B51" s="78"/>
      <c r="C51" s="78"/>
      <c r="D51" s="78"/>
      <c r="E51" s="78"/>
      <c r="F51" s="78"/>
      <c r="G51" s="78"/>
      <c r="H51" s="78"/>
      <c r="I51" s="78"/>
      <c r="J51" s="259"/>
      <c r="K51" s="260"/>
      <c r="L51" s="260"/>
      <c r="M51" s="260"/>
      <c r="N51" s="260"/>
      <c r="O51" s="261"/>
      <c r="P51" s="259"/>
      <c r="Q51" s="260"/>
      <c r="R51" s="260"/>
      <c r="S51" s="260"/>
      <c r="T51" s="260"/>
      <c r="U51" s="261"/>
      <c r="V51" s="259"/>
      <c r="W51" s="260"/>
      <c r="X51" s="260"/>
      <c r="Y51" s="260"/>
      <c r="Z51" s="260"/>
      <c r="AA51" s="261"/>
      <c r="AB51" s="259"/>
      <c r="AC51" s="260"/>
      <c r="AD51" s="260"/>
      <c r="AE51" s="260"/>
      <c r="AF51" s="260"/>
      <c r="AG51" s="261"/>
      <c r="AH51" s="259"/>
      <c r="AI51" s="260"/>
      <c r="AJ51" s="260"/>
      <c r="AK51" s="260"/>
      <c r="AL51" s="260"/>
      <c r="AM51" s="261"/>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row>
    <row r="52" spans="1:80" ht="14.2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row>
    <row r="53" spans="1:80" ht="15" customHeight="1">
      <c r="A53" s="78"/>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row>
    <row r="54" spans="1:80" ht="15" customHeight="1">
      <c r="A54" s="78"/>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row>
    <row r="55" spans="1:80" ht="14.2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row>
    <row r="56" spans="1:80" ht="14.2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row>
    <row r="57" spans="1:80" ht="14.2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row>
    <row r="58" spans="1:80" ht="14.25">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row>
    <row r="59" spans="1:80" ht="14.25">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row>
    <row r="60" spans="1:80" ht="14.2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row>
    <row r="61" spans="1:80" ht="14.2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row>
    <row r="62" spans="1:80" ht="14.2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row>
    <row r="63" spans="1:80" ht="14.2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row>
    <row r="64" spans="1:80" ht="14.2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row>
    <row r="65" spans="1:80" ht="14.2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row>
    <row r="66" spans="1:80" ht="14.2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row>
    <row r="67" spans="1:80" ht="14.2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row>
    <row r="68" spans="1:80" ht="14.2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row>
    <row r="69" spans="1:80" ht="14.2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row>
    <row r="70" spans="1:80" ht="14.2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row>
    <row r="71" spans="1:80" ht="14.2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row>
    <row r="72" spans="1:80" ht="14.2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row>
    <row r="73" spans="1:80" ht="14.2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row>
    <row r="74" spans="1:80" ht="14.2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row>
    <row r="75" spans="1:80" ht="14.2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row>
    <row r="76" spans="1:80" ht="14.2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row>
    <row r="77" spans="1:80" ht="14.2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row>
    <row r="78" spans="1:80" ht="14.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row>
    <row r="79" spans="1:63" ht="14.2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row>
    <row r="80" spans="1:63" ht="14.2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row>
    <row r="81" spans="1:63" ht="14.2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row>
    <row r="82" spans="1:63" ht="14.2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row>
    <row r="83" spans="1:63" ht="14.2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row>
    <row r="84" spans="1:63" ht="14.2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row>
    <row r="85" spans="1:63" ht="14.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row>
    <row r="86" spans="1:63" ht="14.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row>
    <row r="87" spans="1:63" ht="14.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row>
    <row r="88" spans="1:63" ht="14.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row>
    <row r="89" spans="1:63" ht="14.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row>
    <row r="90" spans="1:63" ht="14.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row>
    <row r="91" spans="1:63" ht="14.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row>
    <row r="92" spans="1:63" ht="14.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row>
    <row r="93" spans="1:63" ht="14.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row>
    <row r="94" spans="1:63" ht="14.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row>
    <row r="95" spans="1:63" ht="14.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row>
    <row r="96" spans="1:63" ht="14.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ht="14.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ht="14.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ht="14.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row>
    <row r="100" spans="1:63" ht="14.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row>
    <row r="101" spans="1:63" ht="14.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row>
    <row r="102" spans="1:63" ht="14.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row>
    <row r="103" spans="1:63" ht="14.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row>
    <row r="104" spans="1:63" ht="14.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row>
    <row r="105" spans="1:63" ht="14.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row>
    <row r="106" spans="1:63" ht="14.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row>
    <row r="107" spans="1:63" ht="14.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row>
    <row r="108" spans="1:63" ht="14.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row>
    <row r="109" spans="1:63" ht="14.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row>
    <row r="110" spans="1:63" ht="14.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row>
    <row r="111" spans="1:63" ht="14.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row>
    <row r="112" spans="1:63" ht="14.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row>
    <row r="113" spans="1:63" ht="14.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row>
    <row r="114" spans="1:63" ht="14.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row>
    <row r="115" spans="1:63" ht="14.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row>
    <row r="116" spans="1:63" ht="14.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row>
    <row r="117" spans="1:63" ht="14.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row>
    <row r="118" spans="1:63" ht="14.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row>
    <row r="119" spans="1:63" ht="14.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row>
    <row r="120" spans="1:63" ht="14.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row>
    <row r="121" spans="1:63" ht="14.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row>
    <row r="122" spans="2:63" ht="14.25">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row>
    <row r="123" spans="2:63" ht="14.25">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row>
    <row r="124" spans="2:63" ht="14.25">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row>
    <row r="125" spans="2:63" ht="14.25">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row>
    <row r="126" spans="2:63" ht="14.25">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row>
    <row r="127" spans="2:63" ht="14.25">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row>
    <row r="128" spans="2:63" ht="14.25">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row>
    <row r="129" spans="2:63" ht="14.25">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row>
    <row r="130" spans="2:63" ht="14.2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row>
    <row r="131" spans="2:63" ht="14.25">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row>
    <row r="132" spans="2:63" ht="14.25">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row>
    <row r="133" spans="2:63" ht="14.25">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row>
    <row r="134" spans="2:63" ht="14.25">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row>
    <row r="135" spans="2:63" ht="14.25">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row>
    <row r="136" spans="2:63" ht="14.2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row>
    <row r="137" spans="2:9" ht="14.25">
      <c r="B137" s="78"/>
      <c r="C137" s="78"/>
      <c r="D137" s="78"/>
      <c r="E137" s="78"/>
      <c r="F137" s="78"/>
      <c r="G137" s="78"/>
      <c r="H137" s="78"/>
      <c r="I137" s="78"/>
    </row>
    <row r="138" spans="2:9" ht="14.25">
      <c r="B138" s="78"/>
      <c r="C138" s="78"/>
      <c r="D138" s="78"/>
      <c r="E138" s="78"/>
      <c r="F138" s="78"/>
      <c r="G138" s="78"/>
      <c r="H138" s="78"/>
      <c r="I138" s="78"/>
    </row>
    <row r="139" spans="2:9" ht="14.25">
      <c r="B139" s="78"/>
      <c r="C139" s="78"/>
      <c r="D139" s="78"/>
      <c r="E139" s="78"/>
      <c r="F139" s="78"/>
      <c r="G139" s="78"/>
      <c r="H139" s="78"/>
      <c r="I139" s="78"/>
    </row>
    <row r="140" spans="2:9" ht="14.25">
      <c r="B140" s="78"/>
      <c r="C140" s="78"/>
      <c r="D140" s="78"/>
      <c r="E140" s="78"/>
      <c r="F140" s="78"/>
      <c r="G140" s="78"/>
      <c r="H140" s="78"/>
      <c r="I140" s="78"/>
    </row>
  </sheetData>
  <sheetProtection sheet="1" objects="1" scenarios="1"/>
  <mergeCells count="317">
    <mergeCell ref="Z8:AA9"/>
    <mergeCell ref="V10:W11"/>
    <mergeCell ref="X10:Y11"/>
    <mergeCell ref="R6:S7"/>
    <mergeCell ref="T6:U7"/>
    <mergeCell ref="J46:O51"/>
    <mergeCell ref="P46:U51"/>
    <mergeCell ref="V46:AA51"/>
    <mergeCell ref="N10:O11"/>
    <mergeCell ref="N12:O13"/>
    <mergeCell ref="R12:S13"/>
    <mergeCell ref="T12:U13"/>
    <mergeCell ref="B6:D45"/>
    <mergeCell ref="AO6:AT13"/>
    <mergeCell ref="AO14:AT21"/>
    <mergeCell ref="AO22:AT29"/>
    <mergeCell ref="AO30:AT37"/>
    <mergeCell ref="E22:I29"/>
    <mergeCell ref="E38:I45"/>
    <mergeCell ref="V6:W7"/>
    <mergeCell ref="X6:Y7"/>
    <mergeCell ref="Z6:AA7"/>
    <mergeCell ref="P8:Q9"/>
    <mergeCell ref="R8:S9"/>
    <mergeCell ref="T8:U9"/>
    <mergeCell ref="P10:Q11"/>
    <mergeCell ref="R10:S11"/>
    <mergeCell ref="T10:U11"/>
    <mergeCell ref="N6:O7"/>
    <mergeCell ref="N8:O9"/>
    <mergeCell ref="L8:M9"/>
    <mergeCell ref="J8:K9"/>
    <mergeCell ref="J10:K11"/>
    <mergeCell ref="E30:I37"/>
    <mergeCell ref="J12:K13"/>
    <mergeCell ref="L10:M11"/>
    <mergeCell ref="L12:M13"/>
    <mergeCell ref="AF12:AG13"/>
    <mergeCell ref="J2:AM4"/>
    <mergeCell ref="E6:I13"/>
    <mergeCell ref="E14:I21"/>
    <mergeCell ref="J6:K7"/>
    <mergeCell ref="AB46:AG51"/>
    <mergeCell ref="AH46:AM51"/>
    <mergeCell ref="P6:Q7"/>
    <mergeCell ref="P12:Q13"/>
    <mergeCell ref="L6:M7"/>
    <mergeCell ref="Z10:AA11"/>
    <mergeCell ref="V12:W13"/>
    <mergeCell ref="X12:Y13"/>
    <mergeCell ref="Z12:AA13"/>
    <mergeCell ref="AB6:AC7"/>
    <mergeCell ref="AD6:AE7"/>
    <mergeCell ref="AB12:AC13"/>
    <mergeCell ref="AD12:AE13"/>
    <mergeCell ref="V8:W9"/>
    <mergeCell ref="X8:Y9"/>
    <mergeCell ref="AB20:AC21"/>
    <mergeCell ref="AD20:AE21"/>
    <mergeCell ref="AF20:AG21"/>
    <mergeCell ref="AF6:AG7"/>
    <mergeCell ref="AB8:AC9"/>
    <mergeCell ref="AD8:AE9"/>
    <mergeCell ref="AF8:AG9"/>
    <mergeCell ref="AB10:AC11"/>
    <mergeCell ref="AD10:AE11"/>
    <mergeCell ref="AF10:AG11"/>
    <mergeCell ref="AB18:AC19"/>
    <mergeCell ref="AD18:AE19"/>
    <mergeCell ref="V18:W19"/>
    <mergeCell ref="X18:Y19"/>
    <mergeCell ref="Z18:AA19"/>
    <mergeCell ref="AF18:AG19"/>
    <mergeCell ref="V20:W21"/>
    <mergeCell ref="X20:Y21"/>
    <mergeCell ref="Z20:AA21"/>
    <mergeCell ref="V14:W15"/>
    <mergeCell ref="X14:Y15"/>
    <mergeCell ref="Z14:AA15"/>
    <mergeCell ref="V16:W17"/>
    <mergeCell ref="X16:Y17"/>
    <mergeCell ref="Z16:AA17"/>
    <mergeCell ref="AB14:AC15"/>
    <mergeCell ref="AD14:AE15"/>
    <mergeCell ref="AF14:AG15"/>
    <mergeCell ref="AB16:AC17"/>
    <mergeCell ref="AD16:AE17"/>
    <mergeCell ref="AF16:AG17"/>
    <mergeCell ref="AB22:AC23"/>
    <mergeCell ref="AD22:AE23"/>
    <mergeCell ref="AF22:AG23"/>
    <mergeCell ref="AB24:AC25"/>
    <mergeCell ref="AD24:AE25"/>
    <mergeCell ref="AF24:AG25"/>
    <mergeCell ref="AB26:AC27"/>
    <mergeCell ref="AD26:AE27"/>
    <mergeCell ref="AF26:AG27"/>
    <mergeCell ref="AB28:AC29"/>
    <mergeCell ref="AD28:AE29"/>
    <mergeCell ref="AF28:AG29"/>
    <mergeCell ref="AB30:AC31"/>
    <mergeCell ref="AD30:AE31"/>
    <mergeCell ref="AF30:AG31"/>
    <mergeCell ref="AB32:AC33"/>
    <mergeCell ref="AD32:AE33"/>
    <mergeCell ref="AF32:AG33"/>
    <mergeCell ref="AB34:AC35"/>
    <mergeCell ref="AD34:AE35"/>
    <mergeCell ref="AF34:AG35"/>
    <mergeCell ref="AB36:AC37"/>
    <mergeCell ref="AD36:AE37"/>
    <mergeCell ref="AF36:AG37"/>
    <mergeCell ref="AB38:AC39"/>
    <mergeCell ref="AD38:AE39"/>
    <mergeCell ref="AF38:AG39"/>
    <mergeCell ref="AB40:AC41"/>
    <mergeCell ref="AD40:AE41"/>
    <mergeCell ref="AF40:AG41"/>
    <mergeCell ref="AB42:AC43"/>
    <mergeCell ref="AD42:AE43"/>
    <mergeCell ref="AF42:AG43"/>
    <mergeCell ref="AB44:AC45"/>
    <mergeCell ref="AD44:AE45"/>
    <mergeCell ref="AF44:AG45"/>
    <mergeCell ref="AH6:AI7"/>
    <mergeCell ref="AJ6:AK7"/>
    <mergeCell ref="AL6:AM7"/>
    <mergeCell ref="AH8:AI9"/>
    <mergeCell ref="AJ8:AK9"/>
    <mergeCell ref="AL8:AM9"/>
    <mergeCell ref="AH10:AI11"/>
    <mergeCell ref="AJ10:AK11"/>
    <mergeCell ref="AL10:AM11"/>
    <mergeCell ref="AH12:AI13"/>
    <mergeCell ref="AJ12:AK13"/>
    <mergeCell ref="AL12:AM13"/>
    <mergeCell ref="AH14:AI15"/>
    <mergeCell ref="AJ14:AK15"/>
    <mergeCell ref="AL14:AM15"/>
    <mergeCell ref="AH16:AI17"/>
    <mergeCell ref="AJ16:AK17"/>
    <mergeCell ref="AL16:AM17"/>
    <mergeCell ref="AH18:AI19"/>
    <mergeCell ref="AJ18:AK19"/>
    <mergeCell ref="AL18:AM19"/>
    <mergeCell ref="AH20:AI21"/>
    <mergeCell ref="AJ20:AK21"/>
    <mergeCell ref="AL20:AM21"/>
    <mergeCell ref="AH22:AI23"/>
    <mergeCell ref="AJ22:AK23"/>
    <mergeCell ref="AL22:AM23"/>
    <mergeCell ref="AH24:AI25"/>
    <mergeCell ref="AJ24:AK25"/>
    <mergeCell ref="AL24:AM25"/>
    <mergeCell ref="AH26:AI27"/>
    <mergeCell ref="AJ26:AK27"/>
    <mergeCell ref="AL26:AM27"/>
    <mergeCell ref="AH28:AI29"/>
    <mergeCell ref="AJ28:AK29"/>
    <mergeCell ref="AL28:AM29"/>
    <mergeCell ref="AH30:AI31"/>
    <mergeCell ref="AJ30:AK31"/>
    <mergeCell ref="AL30:AM31"/>
    <mergeCell ref="AH32:AI33"/>
    <mergeCell ref="AJ32:AK33"/>
    <mergeCell ref="AL32:AM33"/>
    <mergeCell ref="AH34:AI35"/>
    <mergeCell ref="AJ34:AK35"/>
    <mergeCell ref="AL34:AM35"/>
    <mergeCell ref="AH36:AI37"/>
    <mergeCell ref="AJ36:AK37"/>
    <mergeCell ref="AL36:AM37"/>
    <mergeCell ref="AH38:AI39"/>
    <mergeCell ref="AJ38:AK39"/>
    <mergeCell ref="AL38:AM39"/>
    <mergeCell ref="AH40:AI41"/>
    <mergeCell ref="AJ40:AK41"/>
    <mergeCell ref="AL40:AM41"/>
    <mergeCell ref="AH42:AI43"/>
    <mergeCell ref="AJ42:AK43"/>
    <mergeCell ref="AL42:AM43"/>
    <mergeCell ref="AH44:AI45"/>
    <mergeCell ref="AJ44:AK45"/>
    <mergeCell ref="AL44:AM45"/>
    <mergeCell ref="J14:K15"/>
    <mergeCell ref="L14:M15"/>
    <mergeCell ref="N14:O15"/>
    <mergeCell ref="J16:K17"/>
    <mergeCell ref="L16:M17"/>
    <mergeCell ref="N16:O17"/>
    <mergeCell ref="J18:K19"/>
    <mergeCell ref="L18:M19"/>
    <mergeCell ref="N18:O19"/>
    <mergeCell ref="J20:K21"/>
    <mergeCell ref="L20:M21"/>
    <mergeCell ref="N20:O21"/>
    <mergeCell ref="P14:Q15"/>
    <mergeCell ref="R14:S15"/>
    <mergeCell ref="T14:U15"/>
    <mergeCell ref="P16:Q17"/>
    <mergeCell ref="R16:S17"/>
    <mergeCell ref="T16:U17"/>
    <mergeCell ref="P18:Q19"/>
    <mergeCell ref="R18:S19"/>
    <mergeCell ref="T18:U19"/>
    <mergeCell ref="P20:Q21"/>
    <mergeCell ref="R20:S21"/>
    <mergeCell ref="T20:U21"/>
    <mergeCell ref="J22:K23"/>
    <mergeCell ref="L22:M23"/>
    <mergeCell ref="N22:O23"/>
    <mergeCell ref="J24:K25"/>
    <mergeCell ref="L24:M25"/>
    <mergeCell ref="N24:O25"/>
    <mergeCell ref="J26:K27"/>
    <mergeCell ref="L26:M27"/>
    <mergeCell ref="N26:O27"/>
    <mergeCell ref="J28:K29"/>
    <mergeCell ref="L28:M29"/>
    <mergeCell ref="N28:O29"/>
    <mergeCell ref="P22:Q23"/>
    <mergeCell ref="R22:S23"/>
    <mergeCell ref="T22:U23"/>
    <mergeCell ref="P24:Q25"/>
    <mergeCell ref="R24:S25"/>
    <mergeCell ref="T24:U25"/>
    <mergeCell ref="P26:Q27"/>
    <mergeCell ref="R26:S27"/>
    <mergeCell ref="T26:U27"/>
    <mergeCell ref="P28:Q29"/>
    <mergeCell ref="R28:S29"/>
    <mergeCell ref="T28:U29"/>
    <mergeCell ref="V22:W23"/>
    <mergeCell ref="X22:Y23"/>
    <mergeCell ref="Z22:AA23"/>
    <mergeCell ref="V24:W25"/>
    <mergeCell ref="X24:Y25"/>
    <mergeCell ref="Z24:AA25"/>
    <mergeCell ref="V26:W27"/>
    <mergeCell ref="X26:Y27"/>
    <mergeCell ref="Z26:AA27"/>
    <mergeCell ref="V28:W29"/>
    <mergeCell ref="X28:Y29"/>
    <mergeCell ref="Z28:AA29"/>
    <mergeCell ref="V30:W31"/>
    <mergeCell ref="X30:Y31"/>
    <mergeCell ref="Z30:AA31"/>
    <mergeCell ref="V32:W33"/>
    <mergeCell ref="X32:Y33"/>
    <mergeCell ref="Z32:AA33"/>
    <mergeCell ref="V34:W35"/>
    <mergeCell ref="X34:Y35"/>
    <mergeCell ref="Z34:AA35"/>
    <mergeCell ref="V36:W37"/>
    <mergeCell ref="X36:Y37"/>
    <mergeCell ref="Z36:AA37"/>
    <mergeCell ref="P30:Q31"/>
    <mergeCell ref="R30:S31"/>
    <mergeCell ref="T30:U31"/>
    <mergeCell ref="P32:Q33"/>
    <mergeCell ref="R32:S33"/>
    <mergeCell ref="T32:U33"/>
    <mergeCell ref="P34:Q35"/>
    <mergeCell ref="R34:S35"/>
    <mergeCell ref="T34:U35"/>
    <mergeCell ref="P36:Q37"/>
    <mergeCell ref="R36:S37"/>
    <mergeCell ref="T36:U37"/>
    <mergeCell ref="V38:W39"/>
    <mergeCell ref="X38:Y39"/>
    <mergeCell ref="Z38:AA39"/>
    <mergeCell ref="V40:W41"/>
    <mergeCell ref="X40:Y41"/>
    <mergeCell ref="Z40:AA41"/>
    <mergeCell ref="V42:W43"/>
    <mergeCell ref="X42:Y43"/>
    <mergeCell ref="Z42:AA43"/>
    <mergeCell ref="V44:W45"/>
    <mergeCell ref="X44:Y45"/>
    <mergeCell ref="Z44:AA45"/>
    <mergeCell ref="J30:K31"/>
    <mergeCell ref="L30:M31"/>
    <mergeCell ref="N30:O31"/>
    <mergeCell ref="J32:K33"/>
    <mergeCell ref="L32:M33"/>
    <mergeCell ref="N32:O33"/>
    <mergeCell ref="J34:K35"/>
    <mergeCell ref="L34:M35"/>
    <mergeCell ref="N34:O35"/>
    <mergeCell ref="J36:K37"/>
    <mergeCell ref="L36:M37"/>
    <mergeCell ref="N36:O37"/>
    <mergeCell ref="J44:K45"/>
    <mergeCell ref="L44:M45"/>
    <mergeCell ref="N44:O45"/>
    <mergeCell ref="J38:K39"/>
    <mergeCell ref="L38:M39"/>
    <mergeCell ref="N38:O39"/>
    <mergeCell ref="J40:K41"/>
    <mergeCell ref="L40:M41"/>
    <mergeCell ref="N40:O41"/>
    <mergeCell ref="P40:Q41"/>
    <mergeCell ref="R40:S41"/>
    <mergeCell ref="T40:U41"/>
    <mergeCell ref="J42:K43"/>
    <mergeCell ref="L42:M43"/>
    <mergeCell ref="N42:O43"/>
    <mergeCell ref="B2:I4"/>
    <mergeCell ref="P42:Q43"/>
    <mergeCell ref="R42:S43"/>
    <mergeCell ref="T42:U43"/>
    <mergeCell ref="P44:Q45"/>
    <mergeCell ref="R44:S45"/>
    <mergeCell ref="T44:U45"/>
    <mergeCell ref="P38:Q39"/>
    <mergeCell ref="R38:S39"/>
    <mergeCell ref="T38:U3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M248"/>
  <sheetViews>
    <sheetView zoomScale="50" zoomScaleNormal="50" zoomScalePageLayoutView="50" workbookViewId="0" topLeftCell="A1">
      <selection activeCell="J6" sqref="J6"/>
    </sheetView>
  </sheetViews>
  <sheetFormatPr defaultColWidth="11.421875" defaultRowHeight="15"/>
  <cols>
    <col min="2" max="18" width="5.7109375" style="0" customWidth="1"/>
    <col min="19" max="19" width="8.421875" style="0" customWidth="1"/>
    <col min="20" max="23" width="5.7109375" style="0" customWidth="1"/>
    <col min="24" max="24" width="8.421875" style="0" customWidth="1"/>
    <col min="25" max="26" width="5.7109375" style="0" customWidth="1"/>
    <col min="27" max="27" width="10.7109375" style="0" customWidth="1"/>
    <col min="28" max="28" width="5.7109375" style="0" customWidth="1"/>
    <col min="29" max="29" width="7.421875" style="0" customWidth="1"/>
    <col min="30" max="33" width="5.7109375" style="0" customWidth="1"/>
    <col min="34" max="34" width="8.421875" style="0" customWidth="1"/>
    <col min="35" max="39" width="5.7109375" style="0" customWidth="1"/>
    <col min="41" max="46" width="5.7109375" style="0" customWidth="1"/>
  </cols>
  <sheetData>
    <row r="1" spans="1:91" ht="14.2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row>
    <row r="2" spans="1:91" ht="18" customHeight="1">
      <c r="A2" s="78"/>
      <c r="B2" s="332" t="s">
        <v>154</v>
      </c>
      <c r="C2" s="333"/>
      <c r="D2" s="333"/>
      <c r="E2" s="333"/>
      <c r="F2" s="333"/>
      <c r="G2" s="333"/>
      <c r="H2" s="333"/>
      <c r="I2" s="333"/>
      <c r="J2" s="252" t="s">
        <v>2</v>
      </c>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row>
    <row r="3" spans="1:91" ht="18.75" customHeight="1">
      <c r="A3" s="78"/>
      <c r="B3" s="333"/>
      <c r="C3" s="333"/>
      <c r="D3" s="333"/>
      <c r="E3" s="333"/>
      <c r="F3" s="333"/>
      <c r="G3" s="333"/>
      <c r="H3" s="333"/>
      <c r="I3" s="333"/>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row>
    <row r="4" spans="1:91" ht="15" customHeight="1">
      <c r="A4" s="78"/>
      <c r="B4" s="333"/>
      <c r="C4" s="333"/>
      <c r="D4" s="333"/>
      <c r="E4" s="333"/>
      <c r="F4" s="333"/>
      <c r="G4" s="333"/>
      <c r="H4" s="333"/>
      <c r="I4" s="333"/>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row>
    <row r="5" spans="1:73" ht="15" thickBo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row>
    <row r="6" spans="1:76" ht="15" customHeight="1">
      <c r="A6" s="78"/>
      <c r="B6" s="264" t="s">
        <v>4</v>
      </c>
      <c r="C6" s="264"/>
      <c r="D6" s="265"/>
      <c r="E6" s="302" t="s">
        <v>115</v>
      </c>
      <c r="F6" s="303"/>
      <c r="G6" s="303"/>
      <c r="H6" s="303"/>
      <c r="I6" s="304"/>
      <c r="J6" s="40">
        <f>IF(AND('Mapa final'!$Y$11="Muy Alta",'Mapa final'!$AA$11="Leve"),CONCATENATE("R1C",'Mapa final'!$O$11),"")</f>
      </c>
      <c r="K6" s="41" t="e">
        <f>IF(AND('Mapa final'!#REF!="Muy Alta",'Mapa final'!#REF!="Leve"),CONCATENATE("R1C",'Mapa final'!#REF!),"")</f>
        <v>#REF!</v>
      </c>
      <c r="L6" s="41" t="e">
        <f>IF(AND('Mapa final'!#REF!="Muy Alta",'Mapa final'!#REF!="Leve"),CONCATENATE("R1C",'Mapa final'!#REF!),"")</f>
        <v>#REF!</v>
      </c>
      <c r="M6" s="41" t="e">
        <f>IF(AND('Mapa final'!#REF!="Muy Alta",'Mapa final'!#REF!="Leve"),CONCATENATE("R1C",'Mapa final'!#REF!),"")</f>
        <v>#REF!</v>
      </c>
      <c r="N6" s="41" t="e">
        <f>IF(AND('Mapa final'!#REF!="Muy Alta",'Mapa final'!#REF!="Leve"),CONCATENATE("R1C",'Mapa final'!#REF!),"")</f>
        <v>#REF!</v>
      </c>
      <c r="O6" s="42" t="e">
        <f>IF(AND('Mapa final'!#REF!="Muy Alta",'Mapa final'!#REF!="Leve"),CONCATENATE("R1C",'Mapa final'!#REF!),"")</f>
        <v>#REF!</v>
      </c>
      <c r="P6" s="40">
        <f>IF(AND('Mapa final'!$Y$11="Muy Alta",'Mapa final'!$AA$11="Menor"),CONCATENATE("R1C",'Mapa final'!$O$11),"")</f>
      </c>
      <c r="Q6" s="41" t="e">
        <f>IF(AND('Mapa final'!#REF!="Muy Alta",'Mapa final'!#REF!="Menor"),CONCATENATE("R1C",'Mapa final'!#REF!),"")</f>
        <v>#REF!</v>
      </c>
      <c r="R6" s="41" t="e">
        <f>IF(AND('Mapa final'!#REF!="Muy Alta",'Mapa final'!#REF!="Menor"),CONCATENATE("R1C",'Mapa final'!#REF!),"")</f>
        <v>#REF!</v>
      </c>
      <c r="S6" s="41" t="e">
        <f>IF(AND('Mapa final'!#REF!="Muy Alta",'Mapa final'!#REF!="Menor"),CONCATENATE("R1C",'Mapa final'!#REF!),"")</f>
        <v>#REF!</v>
      </c>
      <c r="T6" s="41" t="e">
        <f>IF(AND('Mapa final'!#REF!="Muy Alta",'Mapa final'!#REF!="Menor"),CONCATENATE("R1C",'Mapa final'!#REF!),"")</f>
        <v>#REF!</v>
      </c>
      <c r="U6" s="42" t="e">
        <f>IF(AND('Mapa final'!#REF!="Muy Alta",'Mapa final'!#REF!="Menor"),CONCATENATE("R1C",'Mapa final'!#REF!),"")</f>
        <v>#REF!</v>
      </c>
      <c r="V6" s="40">
        <f>IF(AND('Mapa final'!$Y$11="Muy Alta",'Mapa final'!$AA$11="Moderado"),CONCATENATE("R1C",'Mapa final'!$O$11),"")</f>
      </c>
      <c r="W6" s="41" t="e">
        <f>IF(AND('Mapa final'!#REF!="Muy Alta",'Mapa final'!#REF!="Moderado"),CONCATENATE("R1C",'Mapa final'!#REF!),"")</f>
        <v>#REF!</v>
      </c>
      <c r="X6" s="41" t="e">
        <f>IF(AND('Mapa final'!#REF!="Muy Alta",'Mapa final'!#REF!="Moderado"),CONCATENATE("R1C",'Mapa final'!#REF!),"")</f>
        <v>#REF!</v>
      </c>
      <c r="Y6" s="41" t="e">
        <f>IF(AND('Mapa final'!#REF!="Muy Alta",'Mapa final'!#REF!="Moderado"),CONCATENATE("R1C",'Mapa final'!#REF!),"")</f>
        <v>#REF!</v>
      </c>
      <c r="Z6" s="41" t="e">
        <f>IF(AND('Mapa final'!#REF!="Muy Alta",'Mapa final'!#REF!="Moderado"),CONCATENATE("R1C",'Mapa final'!#REF!),"")</f>
        <v>#REF!</v>
      </c>
      <c r="AA6" s="42" t="e">
        <f>IF(AND('Mapa final'!#REF!="Muy Alta",'Mapa final'!#REF!="Moderado"),CONCATENATE("R1C",'Mapa final'!#REF!),"")</f>
        <v>#REF!</v>
      </c>
      <c r="AB6" s="40">
        <f>IF(AND('Mapa final'!$Y$11="Muy Alta",'Mapa final'!$AA$11="Mayor"),CONCATENATE("R1C",'Mapa final'!$O$11),"")</f>
      </c>
      <c r="AC6" s="41" t="e">
        <f>IF(AND('Mapa final'!#REF!="Muy Alta",'Mapa final'!#REF!="Mayor"),CONCATENATE("R1C",'Mapa final'!#REF!),"")</f>
        <v>#REF!</v>
      </c>
      <c r="AD6" s="41" t="e">
        <f>IF(AND('Mapa final'!#REF!="Muy Alta",'Mapa final'!#REF!="Mayor"),CONCATENATE("R1C",'Mapa final'!#REF!),"")</f>
        <v>#REF!</v>
      </c>
      <c r="AE6" s="41" t="e">
        <f>IF(AND('Mapa final'!#REF!="Muy Alta",'Mapa final'!#REF!="Mayor"),CONCATENATE("R1C",'Mapa final'!#REF!),"")</f>
        <v>#REF!</v>
      </c>
      <c r="AF6" s="41" t="e">
        <f>IF(AND('Mapa final'!#REF!="Muy Alta",'Mapa final'!#REF!="Mayor"),CONCATENATE("R1C",'Mapa final'!#REF!),"")</f>
        <v>#REF!</v>
      </c>
      <c r="AG6" s="42" t="e">
        <f>IF(AND('Mapa final'!#REF!="Muy Alta",'Mapa final'!#REF!="Mayor"),CONCATENATE("R1C",'Mapa final'!#REF!),"")</f>
        <v>#REF!</v>
      </c>
      <c r="AH6" s="43">
        <f>IF(AND('Mapa final'!$Y$11="Muy Alta",'Mapa final'!$AA$11="Catastrófico"),CONCATENATE("R1C",'Mapa final'!$O$11),"")</f>
      </c>
      <c r="AI6" s="44" t="e">
        <f>IF(AND('Mapa final'!#REF!="Muy Alta",'Mapa final'!#REF!="Catastrófico"),CONCATENATE("R1C",'Mapa final'!#REF!),"")</f>
        <v>#REF!</v>
      </c>
      <c r="AJ6" s="44" t="e">
        <f>IF(AND('Mapa final'!#REF!="Muy Alta",'Mapa final'!#REF!="Catastrófico"),CONCATENATE("R1C",'Mapa final'!#REF!),"")</f>
        <v>#REF!</v>
      </c>
      <c r="AK6" s="44" t="e">
        <f>IF(AND('Mapa final'!#REF!="Muy Alta",'Mapa final'!#REF!="Catastrófico"),CONCATENATE("R1C",'Mapa final'!#REF!),"")</f>
        <v>#REF!</v>
      </c>
      <c r="AL6" s="44" t="e">
        <f>IF(AND('Mapa final'!#REF!="Muy Alta",'Mapa final'!#REF!="Catastrófico"),CONCATENATE("R1C",'Mapa final'!#REF!),"")</f>
        <v>#REF!</v>
      </c>
      <c r="AM6" s="45" t="e">
        <f>IF(AND('Mapa final'!#REF!="Muy Alta",'Mapa final'!#REF!="Catastrófico"),CONCATENATE("R1C",'Mapa final'!#REF!),"")</f>
        <v>#REF!</v>
      </c>
      <c r="AN6" s="78"/>
      <c r="AO6" s="323" t="s">
        <v>78</v>
      </c>
      <c r="AP6" s="324"/>
      <c r="AQ6" s="324"/>
      <c r="AR6" s="324"/>
      <c r="AS6" s="324"/>
      <c r="AT6" s="325"/>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row>
    <row r="7" spans="1:76" ht="15" customHeight="1">
      <c r="A7" s="78"/>
      <c r="B7" s="264"/>
      <c r="C7" s="264"/>
      <c r="D7" s="265"/>
      <c r="E7" s="305"/>
      <c r="F7" s="306"/>
      <c r="G7" s="306"/>
      <c r="H7" s="306"/>
      <c r="I7" s="307"/>
      <c r="J7" s="46">
        <f>IF(AND('Mapa final'!$Y$12="Muy Alta",'Mapa final'!$AA$12="Leve"),CONCATENATE("R2C",'Mapa final'!$O$12),"")</f>
      </c>
      <c r="K7" s="47" t="e">
        <f>IF(AND('Mapa final'!#REF!="Muy Alta",'Mapa final'!#REF!="Leve"),CONCATENATE("R2C",'Mapa final'!#REF!),"")</f>
        <v>#REF!</v>
      </c>
      <c r="L7" s="47" t="e">
        <f>IF(AND('Mapa final'!#REF!="Muy Alta",'Mapa final'!#REF!="Leve"),CONCATENATE("R2C",'Mapa final'!#REF!),"")</f>
        <v>#REF!</v>
      </c>
      <c r="M7" s="47" t="e">
        <f>IF(AND('Mapa final'!#REF!="Muy Alta",'Mapa final'!#REF!="Leve"),CONCATENATE("R2C",'Mapa final'!#REF!),"")</f>
        <v>#REF!</v>
      </c>
      <c r="N7" s="47" t="e">
        <f>IF(AND('Mapa final'!#REF!="Muy Alta",'Mapa final'!#REF!="Leve"),CONCATENATE("R2C",'Mapa final'!#REF!),"")</f>
        <v>#REF!</v>
      </c>
      <c r="O7" s="48" t="e">
        <f>IF(AND('Mapa final'!#REF!="Muy Alta",'Mapa final'!#REF!="Leve"),CONCATENATE("R2C",'Mapa final'!#REF!),"")</f>
        <v>#REF!</v>
      </c>
      <c r="P7" s="46">
        <f>IF(AND('Mapa final'!$Y$12="Muy Alta",'Mapa final'!$AA$12="Menor"),CONCATENATE("R2C",'Mapa final'!$O$12),"")</f>
      </c>
      <c r="Q7" s="47" t="e">
        <f>IF(AND('Mapa final'!#REF!="Muy Alta",'Mapa final'!#REF!="Menor"),CONCATENATE("R2C",'Mapa final'!#REF!),"")</f>
        <v>#REF!</v>
      </c>
      <c r="R7" s="47" t="e">
        <f>IF(AND('Mapa final'!#REF!="Muy Alta",'Mapa final'!#REF!="Menor"),CONCATENATE("R2C",'Mapa final'!#REF!),"")</f>
        <v>#REF!</v>
      </c>
      <c r="S7" s="47" t="e">
        <f>IF(AND('Mapa final'!#REF!="Muy Alta",'Mapa final'!#REF!="Menor"),CONCATENATE("R2C",'Mapa final'!#REF!),"")</f>
        <v>#REF!</v>
      </c>
      <c r="T7" s="47" t="e">
        <f>IF(AND('Mapa final'!#REF!="Muy Alta",'Mapa final'!#REF!="Menor"),CONCATENATE("R2C",'Mapa final'!#REF!),"")</f>
        <v>#REF!</v>
      </c>
      <c r="U7" s="48" t="e">
        <f>IF(AND('Mapa final'!#REF!="Muy Alta",'Mapa final'!#REF!="Menor"),CONCATENATE("R2C",'Mapa final'!#REF!),"")</f>
        <v>#REF!</v>
      </c>
      <c r="V7" s="46">
        <f>IF(AND('Mapa final'!$Y$12="Muy Alta",'Mapa final'!$AA$12="Moderado"),CONCATENATE("R2C",'Mapa final'!$O$12),"")</f>
      </c>
      <c r="W7" s="47" t="e">
        <f>IF(AND('Mapa final'!#REF!="Muy Alta",'Mapa final'!#REF!="Moderado"),CONCATENATE("R2C",'Mapa final'!#REF!),"")</f>
        <v>#REF!</v>
      </c>
      <c r="X7" s="47" t="e">
        <f>IF(AND('Mapa final'!#REF!="Muy Alta",'Mapa final'!#REF!="Moderado"),CONCATENATE("R2C",'Mapa final'!#REF!),"")</f>
        <v>#REF!</v>
      </c>
      <c r="Y7" s="47" t="e">
        <f>IF(AND('Mapa final'!#REF!="Muy Alta",'Mapa final'!#REF!="Moderado"),CONCATENATE("R2C",'Mapa final'!#REF!),"")</f>
        <v>#REF!</v>
      </c>
      <c r="Z7" s="47" t="e">
        <f>IF(AND('Mapa final'!#REF!="Muy Alta",'Mapa final'!#REF!="Moderado"),CONCATENATE("R2C",'Mapa final'!#REF!),"")</f>
        <v>#REF!</v>
      </c>
      <c r="AA7" s="48" t="e">
        <f>IF(AND('Mapa final'!#REF!="Muy Alta",'Mapa final'!#REF!="Moderado"),CONCATENATE("R2C",'Mapa final'!#REF!),"")</f>
        <v>#REF!</v>
      </c>
      <c r="AB7" s="46">
        <f>IF(AND('Mapa final'!$Y$12="Muy Alta",'Mapa final'!$AA$12="Mayor"),CONCATENATE("R2C",'Mapa final'!$O$12),"")</f>
      </c>
      <c r="AC7" s="47" t="e">
        <f>IF(AND('Mapa final'!#REF!="Muy Alta",'Mapa final'!#REF!="Mayor"),CONCATENATE("R2C",'Mapa final'!#REF!),"")</f>
        <v>#REF!</v>
      </c>
      <c r="AD7" s="47" t="e">
        <f>IF(AND('Mapa final'!#REF!="Muy Alta",'Mapa final'!#REF!="Mayor"),CONCATENATE("R2C",'Mapa final'!#REF!),"")</f>
        <v>#REF!</v>
      </c>
      <c r="AE7" s="47" t="e">
        <f>IF(AND('Mapa final'!#REF!="Muy Alta",'Mapa final'!#REF!="Mayor"),CONCATENATE("R2C",'Mapa final'!#REF!),"")</f>
        <v>#REF!</v>
      </c>
      <c r="AF7" s="47" t="e">
        <f>IF(AND('Mapa final'!#REF!="Muy Alta",'Mapa final'!#REF!="Mayor"),CONCATENATE("R2C",'Mapa final'!#REF!),"")</f>
        <v>#REF!</v>
      </c>
      <c r="AG7" s="48" t="e">
        <f>IF(AND('Mapa final'!#REF!="Muy Alta",'Mapa final'!#REF!="Mayor"),CONCATENATE("R2C",'Mapa final'!#REF!),"")</f>
        <v>#REF!</v>
      </c>
      <c r="AH7" s="49">
        <f>IF(AND('Mapa final'!$Y$12="Muy Alta",'Mapa final'!$AA$12="Catastrófico"),CONCATENATE("R2C",'Mapa final'!$O$12),"")</f>
      </c>
      <c r="AI7" s="50" t="e">
        <f>IF(AND('Mapa final'!#REF!="Muy Alta",'Mapa final'!#REF!="Catastrófico"),CONCATENATE("R2C",'Mapa final'!#REF!),"")</f>
        <v>#REF!</v>
      </c>
      <c r="AJ7" s="50" t="e">
        <f>IF(AND('Mapa final'!#REF!="Muy Alta",'Mapa final'!#REF!="Catastrófico"),CONCATENATE("R2C",'Mapa final'!#REF!),"")</f>
        <v>#REF!</v>
      </c>
      <c r="AK7" s="50" t="e">
        <f>IF(AND('Mapa final'!#REF!="Muy Alta",'Mapa final'!#REF!="Catastrófico"),CONCATENATE("R2C",'Mapa final'!#REF!),"")</f>
        <v>#REF!</v>
      </c>
      <c r="AL7" s="50" t="e">
        <f>IF(AND('Mapa final'!#REF!="Muy Alta",'Mapa final'!#REF!="Catastrófico"),CONCATENATE("R2C",'Mapa final'!#REF!),"")</f>
        <v>#REF!</v>
      </c>
      <c r="AM7" s="51" t="e">
        <f>IF(AND('Mapa final'!#REF!="Muy Alta",'Mapa final'!#REF!="Catastrófico"),CONCATENATE("R2C",'Mapa final'!#REF!),"")</f>
        <v>#REF!</v>
      </c>
      <c r="AN7" s="78"/>
      <c r="AO7" s="326"/>
      <c r="AP7" s="327"/>
      <c r="AQ7" s="327"/>
      <c r="AR7" s="327"/>
      <c r="AS7" s="327"/>
      <c r="AT7" s="32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row>
    <row r="8" spans="1:76" ht="15" customHeight="1">
      <c r="A8" s="78"/>
      <c r="B8" s="264"/>
      <c r="C8" s="264"/>
      <c r="D8" s="265"/>
      <c r="E8" s="305"/>
      <c r="F8" s="306"/>
      <c r="G8" s="306"/>
      <c r="H8" s="306"/>
      <c r="I8" s="307"/>
      <c r="J8" s="46">
        <f>IF(AND('Mapa final'!$Y$13="Muy Alta",'Mapa final'!$AA$13="Leve"),CONCATENATE("R3C",'Mapa final'!$O$13),"")</f>
      </c>
      <c r="K8" s="47" t="e">
        <f>IF(AND('Mapa final'!#REF!="Muy Alta",'Mapa final'!#REF!="Leve"),CONCATENATE("R3C",'Mapa final'!#REF!),"")</f>
        <v>#REF!</v>
      </c>
      <c r="L8" s="47" t="e">
        <f>IF(AND('Mapa final'!#REF!="Muy Alta",'Mapa final'!#REF!="Leve"),CONCATENATE("R3C",'Mapa final'!#REF!),"")</f>
        <v>#REF!</v>
      </c>
      <c r="M8" s="47" t="e">
        <f>IF(AND('Mapa final'!#REF!="Muy Alta",'Mapa final'!#REF!="Leve"),CONCATENATE("R3C",'Mapa final'!#REF!),"")</f>
        <v>#REF!</v>
      </c>
      <c r="N8" s="47" t="e">
        <f>IF(AND('Mapa final'!#REF!="Muy Alta",'Mapa final'!#REF!="Leve"),CONCATENATE("R3C",'Mapa final'!#REF!),"")</f>
        <v>#REF!</v>
      </c>
      <c r="O8" s="48" t="e">
        <f>IF(AND('Mapa final'!#REF!="Muy Alta",'Mapa final'!#REF!="Leve"),CONCATENATE("R3C",'Mapa final'!#REF!),"")</f>
        <v>#REF!</v>
      </c>
      <c r="P8" s="46">
        <f>IF(AND('Mapa final'!$Y$13="Muy Alta",'Mapa final'!$AA$13="Menor"),CONCATENATE("R3C",'Mapa final'!$O$13),"")</f>
      </c>
      <c r="Q8" s="47" t="e">
        <f>IF(AND('Mapa final'!#REF!="Muy Alta",'Mapa final'!#REF!="Menor"),CONCATENATE("R3C",'Mapa final'!#REF!),"")</f>
        <v>#REF!</v>
      </c>
      <c r="R8" s="47" t="e">
        <f>IF(AND('Mapa final'!#REF!="Muy Alta",'Mapa final'!#REF!="Menor"),CONCATENATE("R3C",'Mapa final'!#REF!),"")</f>
        <v>#REF!</v>
      </c>
      <c r="S8" s="47" t="e">
        <f>IF(AND('Mapa final'!#REF!="Muy Alta",'Mapa final'!#REF!="Menor"),CONCATENATE("R3C",'Mapa final'!#REF!),"")</f>
        <v>#REF!</v>
      </c>
      <c r="T8" s="47" t="e">
        <f>IF(AND('Mapa final'!#REF!="Muy Alta",'Mapa final'!#REF!="Menor"),CONCATENATE("R3C",'Mapa final'!#REF!),"")</f>
        <v>#REF!</v>
      </c>
      <c r="U8" s="48" t="e">
        <f>IF(AND('Mapa final'!#REF!="Muy Alta",'Mapa final'!#REF!="Menor"),CONCATENATE("R3C",'Mapa final'!#REF!),"")</f>
        <v>#REF!</v>
      </c>
      <c r="V8" s="46">
        <f>IF(AND('Mapa final'!$Y$13="Muy Alta",'Mapa final'!$AA$13="Moderado"),CONCATENATE("R3C",'Mapa final'!$O$13),"")</f>
      </c>
      <c r="W8" s="47" t="e">
        <f>IF(AND('Mapa final'!#REF!="Muy Alta",'Mapa final'!#REF!="Moderado"),CONCATENATE("R3C",'Mapa final'!#REF!),"")</f>
        <v>#REF!</v>
      </c>
      <c r="X8" s="47" t="e">
        <f>IF(AND('Mapa final'!#REF!="Muy Alta",'Mapa final'!#REF!="Moderado"),CONCATENATE("R3C",'Mapa final'!#REF!),"")</f>
        <v>#REF!</v>
      </c>
      <c r="Y8" s="47" t="e">
        <f>IF(AND('Mapa final'!#REF!="Muy Alta",'Mapa final'!#REF!="Moderado"),CONCATENATE("R3C",'Mapa final'!#REF!),"")</f>
        <v>#REF!</v>
      </c>
      <c r="Z8" s="47" t="e">
        <f>IF(AND('Mapa final'!#REF!="Muy Alta",'Mapa final'!#REF!="Moderado"),CONCATENATE("R3C",'Mapa final'!#REF!),"")</f>
        <v>#REF!</v>
      </c>
      <c r="AA8" s="48" t="e">
        <f>IF(AND('Mapa final'!#REF!="Muy Alta",'Mapa final'!#REF!="Moderado"),CONCATENATE("R3C",'Mapa final'!#REF!),"")</f>
        <v>#REF!</v>
      </c>
      <c r="AB8" s="46">
        <f>IF(AND('Mapa final'!$Y$13="Muy Alta",'Mapa final'!$AA$13="Mayor"),CONCATENATE("R3C",'Mapa final'!$O$13),"")</f>
      </c>
      <c r="AC8" s="47" t="e">
        <f>IF(AND('Mapa final'!#REF!="Muy Alta",'Mapa final'!#REF!="Mayor"),CONCATENATE("R3C",'Mapa final'!#REF!),"")</f>
        <v>#REF!</v>
      </c>
      <c r="AD8" s="47" t="e">
        <f>IF(AND('Mapa final'!#REF!="Muy Alta",'Mapa final'!#REF!="Mayor"),CONCATENATE("R3C",'Mapa final'!#REF!),"")</f>
        <v>#REF!</v>
      </c>
      <c r="AE8" s="47" t="e">
        <f>IF(AND('Mapa final'!#REF!="Muy Alta",'Mapa final'!#REF!="Mayor"),CONCATENATE("R3C",'Mapa final'!#REF!),"")</f>
        <v>#REF!</v>
      </c>
      <c r="AF8" s="47" t="e">
        <f>IF(AND('Mapa final'!#REF!="Muy Alta",'Mapa final'!#REF!="Mayor"),CONCATENATE("R3C",'Mapa final'!#REF!),"")</f>
        <v>#REF!</v>
      </c>
      <c r="AG8" s="48" t="e">
        <f>IF(AND('Mapa final'!#REF!="Muy Alta",'Mapa final'!#REF!="Mayor"),CONCATENATE("R3C",'Mapa final'!#REF!),"")</f>
        <v>#REF!</v>
      </c>
      <c r="AH8" s="49">
        <f>IF(AND('Mapa final'!$Y$13="Muy Alta",'Mapa final'!$AA$13="Catastrófico"),CONCATENATE("R3C",'Mapa final'!$O$13),"")</f>
      </c>
      <c r="AI8" s="50" t="e">
        <f>IF(AND('Mapa final'!#REF!="Muy Alta",'Mapa final'!#REF!="Catastrófico"),CONCATENATE("R3C",'Mapa final'!#REF!),"")</f>
        <v>#REF!</v>
      </c>
      <c r="AJ8" s="50" t="e">
        <f>IF(AND('Mapa final'!#REF!="Muy Alta",'Mapa final'!#REF!="Catastrófico"),CONCATENATE("R3C",'Mapa final'!#REF!),"")</f>
        <v>#REF!</v>
      </c>
      <c r="AK8" s="50" t="e">
        <f>IF(AND('Mapa final'!#REF!="Muy Alta",'Mapa final'!#REF!="Catastrófico"),CONCATENATE("R3C",'Mapa final'!#REF!),"")</f>
        <v>#REF!</v>
      </c>
      <c r="AL8" s="50" t="e">
        <f>IF(AND('Mapa final'!#REF!="Muy Alta",'Mapa final'!#REF!="Catastrófico"),CONCATENATE("R3C",'Mapa final'!#REF!),"")</f>
        <v>#REF!</v>
      </c>
      <c r="AM8" s="51" t="e">
        <f>IF(AND('Mapa final'!#REF!="Muy Alta",'Mapa final'!#REF!="Catastrófico"),CONCATENATE("R3C",'Mapa final'!#REF!),"")</f>
        <v>#REF!</v>
      </c>
      <c r="AN8" s="78"/>
      <c r="AO8" s="326"/>
      <c r="AP8" s="327"/>
      <c r="AQ8" s="327"/>
      <c r="AR8" s="327"/>
      <c r="AS8" s="327"/>
      <c r="AT8" s="32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row>
    <row r="9" spans="1:76" ht="15" customHeight="1">
      <c r="A9" s="78"/>
      <c r="B9" s="264"/>
      <c r="C9" s="264"/>
      <c r="D9" s="265"/>
      <c r="E9" s="305"/>
      <c r="F9" s="306"/>
      <c r="G9" s="306"/>
      <c r="H9" s="306"/>
      <c r="I9" s="307"/>
      <c r="J9" s="46" t="e">
        <f>IF(AND('Mapa final'!#REF!="Muy Alta",'Mapa final'!#REF!="Leve"),CONCATENATE("R4C",'Mapa final'!#REF!),"")</f>
        <v>#REF!</v>
      </c>
      <c r="K9" s="47" t="e">
        <f>IF(AND('Mapa final'!#REF!="Muy Alta",'Mapa final'!#REF!="Leve"),CONCATENATE("R4C",'Mapa final'!#REF!),"")</f>
        <v>#REF!</v>
      </c>
      <c r="L9" s="52" t="e">
        <f>IF(AND('Mapa final'!#REF!="Muy Alta",'Mapa final'!#REF!="Leve"),CONCATENATE("R4C",'Mapa final'!#REF!),"")</f>
        <v>#REF!</v>
      </c>
      <c r="M9" s="52" t="e">
        <f>IF(AND('Mapa final'!#REF!="Muy Alta",'Mapa final'!#REF!="Leve"),CONCATENATE("R4C",'Mapa final'!#REF!),"")</f>
        <v>#REF!</v>
      </c>
      <c r="N9" s="52" t="e">
        <f>IF(AND('Mapa final'!#REF!="Muy Alta",'Mapa final'!#REF!="Leve"),CONCATENATE("R4C",'Mapa final'!#REF!),"")</f>
        <v>#REF!</v>
      </c>
      <c r="O9" s="48" t="e">
        <f>IF(AND('Mapa final'!#REF!="Muy Alta",'Mapa final'!#REF!="Leve"),CONCATENATE("R4C",'Mapa final'!#REF!),"")</f>
        <v>#REF!</v>
      </c>
      <c r="P9" s="46" t="e">
        <f>IF(AND('Mapa final'!#REF!="Muy Alta",'Mapa final'!#REF!="Menor"),CONCATENATE("R4C",'Mapa final'!#REF!),"")</f>
        <v>#REF!</v>
      </c>
      <c r="Q9" s="47" t="e">
        <f>IF(AND('Mapa final'!#REF!="Muy Alta",'Mapa final'!#REF!="Menor"),CONCATENATE("R4C",'Mapa final'!#REF!),"")</f>
        <v>#REF!</v>
      </c>
      <c r="R9" s="52" t="e">
        <f>IF(AND('Mapa final'!#REF!="Muy Alta",'Mapa final'!#REF!="Menor"),CONCATENATE("R4C",'Mapa final'!#REF!),"")</f>
        <v>#REF!</v>
      </c>
      <c r="S9" s="52" t="e">
        <f>IF(AND('Mapa final'!#REF!="Muy Alta",'Mapa final'!#REF!="Menor"),CONCATENATE("R4C",'Mapa final'!#REF!),"")</f>
        <v>#REF!</v>
      </c>
      <c r="T9" s="52" t="e">
        <f>IF(AND('Mapa final'!#REF!="Muy Alta",'Mapa final'!#REF!="Menor"),CONCATENATE("R4C",'Mapa final'!#REF!),"")</f>
        <v>#REF!</v>
      </c>
      <c r="U9" s="48" t="e">
        <f>IF(AND('Mapa final'!#REF!="Muy Alta",'Mapa final'!#REF!="Menor"),CONCATENATE("R4C",'Mapa final'!#REF!),"")</f>
        <v>#REF!</v>
      </c>
      <c r="V9" s="46" t="e">
        <f>IF(AND('Mapa final'!#REF!="Muy Alta",'Mapa final'!#REF!="Moderado"),CONCATENATE("R4C",'Mapa final'!#REF!),"")</f>
        <v>#REF!</v>
      </c>
      <c r="W9" s="47" t="e">
        <f>IF(AND('Mapa final'!#REF!="Muy Alta",'Mapa final'!#REF!="Moderado"),CONCATENATE("R4C",'Mapa final'!#REF!),"")</f>
        <v>#REF!</v>
      </c>
      <c r="X9" s="52" t="e">
        <f>IF(AND('Mapa final'!#REF!="Muy Alta",'Mapa final'!#REF!="Moderado"),CONCATENATE("R4C",'Mapa final'!#REF!),"")</f>
        <v>#REF!</v>
      </c>
      <c r="Y9" s="52" t="e">
        <f>IF(AND('Mapa final'!#REF!="Muy Alta",'Mapa final'!#REF!="Moderado"),CONCATENATE("R4C",'Mapa final'!#REF!),"")</f>
        <v>#REF!</v>
      </c>
      <c r="Z9" s="52" t="e">
        <f>IF(AND('Mapa final'!#REF!="Muy Alta",'Mapa final'!#REF!="Moderado"),CONCATENATE("R4C",'Mapa final'!#REF!),"")</f>
        <v>#REF!</v>
      </c>
      <c r="AA9" s="48" t="e">
        <f>IF(AND('Mapa final'!#REF!="Muy Alta",'Mapa final'!#REF!="Moderado"),CONCATENATE("R4C",'Mapa final'!#REF!),"")</f>
        <v>#REF!</v>
      </c>
      <c r="AB9" s="46" t="e">
        <f>IF(AND('Mapa final'!#REF!="Muy Alta",'Mapa final'!#REF!="Mayor"),CONCATENATE("R4C",'Mapa final'!#REF!),"")</f>
        <v>#REF!</v>
      </c>
      <c r="AC9" s="47" t="e">
        <f>IF(AND('Mapa final'!#REF!="Muy Alta",'Mapa final'!#REF!="Mayor"),CONCATENATE("R4C",'Mapa final'!#REF!),"")</f>
        <v>#REF!</v>
      </c>
      <c r="AD9" s="52" t="e">
        <f>IF(AND('Mapa final'!#REF!="Muy Alta",'Mapa final'!#REF!="Mayor"),CONCATENATE("R4C",'Mapa final'!#REF!),"")</f>
        <v>#REF!</v>
      </c>
      <c r="AE9" s="52" t="e">
        <f>IF(AND('Mapa final'!#REF!="Muy Alta",'Mapa final'!#REF!="Mayor"),CONCATENATE("R4C",'Mapa final'!#REF!),"")</f>
        <v>#REF!</v>
      </c>
      <c r="AF9" s="52" t="e">
        <f>IF(AND('Mapa final'!#REF!="Muy Alta",'Mapa final'!#REF!="Mayor"),CONCATENATE("R4C",'Mapa final'!#REF!),"")</f>
        <v>#REF!</v>
      </c>
      <c r="AG9" s="48" t="e">
        <f>IF(AND('Mapa final'!#REF!="Muy Alta",'Mapa final'!#REF!="Mayor"),CONCATENATE("R4C",'Mapa final'!#REF!),"")</f>
        <v>#REF!</v>
      </c>
      <c r="AH9" s="49" t="e">
        <f>IF(AND('Mapa final'!#REF!="Muy Alta",'Mapa final'!#REF!="Catastrófico"),CONCATENATE("R4C",'Mapa final'!#REF!),"")</f>
        <v>#REF!</v>
      </c>
      <c r="AI9" s="50" t="e">
        <f>IF(AND('Mapa final'!#REF!="Muy Alta",'Mapa final'!#REF!="Catastrófico"),CONCATENATE("R4C",'Mapa final'!#REF!),"")</f>
        <v>#REF!</v>
      </c>
      <c r="AJ9" s="50" t="e">
        <f>IF(AND('Mapa final'!#REF!="Muy Alta",'Mapa final'!#REF!="Catastrófico"),CONCATENATE("R4C",'Mapa final'!#REF!),"")</f>
        <v>#REF!</v>
      </c>
      <c r="AK9" s="50" t="e">
        <f>IF(AND('Mapa final'!#REF!="Muy Alta",'Mapa final'!#REF!="Catastrófico"),CONCATENATE("R4C",'Mapa final'!#REF!),"")</f>
        <v>#REF!</v>
      </c>
      <c r="AL9" s="50" t="e">
        <f>IF(AND('Mapa final'!#REF!="Muy Alta",'Mapa final'!#REF!="Catastrófico"),CONCATENATE("R4C",'Mapa final'!#REF!),"")</f>
        <v>#REF!</v>
      </c>
      <c r="AM9" s="51" t="e">
        <f>IF(AND('Mapa final'!#REF!="Muy Alta",'Mapa final'!#REF!="Catastrófico"),CONCATENATE("R4C",'Mapa final'!#REF!),"")</f>
        <v>#REF!</v>
      </c>
      <c r="AN9" s="78"/>
      <c r="AO9" s="326"/>
      <c r="AP9" s="327"/>
      <c r="AQ9" s="327"/>
      <c r="AR9" s="327"/>
      <c r="AS9" s="327"/>
      <c r="AT9" s="32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row>
    <row r="10" spans="1:76" ht="15" customHeight="1">
      <c r="A10" s="78"/>
      <c r="B10" s="264"/>
      <c r="C10" s="264"/>
      <c r="D10" s="265"/>
      <c r="E10" s="305"/>
      <c r="F10" s="306"/>
      <c r="G10" s="306"/>
      <c r="H10" s="306"/>
      <c r="I10" s="307"/>
      <c r="J10" s="46" t="e">
        <f>IF(AND('Mapa final'!#REF!="Muy Alta",'Mapa final'!#REF!="Leve"),CONCATENATE("R5C",'Mapa final'!#REF!),"")</f>
        <v>#REF!</v>
      </c>
      <c r="K10" s="47" t="e">
        <f>IF(AND('Mapa final'!#REF!="Muy Alta",'Mapa final'!#REF!="Leve"),CONCATENATE("R5C",'Mapa final'!#REF!),"")</f>
        <v>#REF!</v>
      </c>
      <c r="L10" s="52" t="e">
        <f>IF(AND('Mapa final'!#REF!="Muy Alta",'Mapa final'!#REF!="Leve"),CONCATENATE("R5C",'Mapa final'!#REF!),"")</f>
        <v>#REF!</v>
      </c>
      <c r="M10" s="52" t="e">
        <f>IF(AND('Mapa final'!#REF!="Muy Alta",'Mapa final'!#REF!="Leve"),CONCATENATE("R5C",'Mapa final'!#REF!),"")</f>
        <v>#REF!</v>
      </c>
      <c r="N10" s="52" t="e">
        <f>IF(AND('Mapa final'!#REF!="Muy Alta",'Mapa final'!#REF!="Leve"),CONCATENATE("R5C",'Mapa final'!#REF!),"")</f>
        <v>#REF!</v>
      </c>
      <c r="O10" s="48" t="e">
        <f>IF(AND('Mapa final'!#REF!="Muy Alta",'Mapa final'!#REF!="Leve"),CONCATENATE("R5C",'Mapa final'!#REF!),"")</f>
        <v>#REF!</v>
      </c>
      <c r="P10" s="46" t="e">
        <f>IF(AND('Mapa final'!#REF!="Muy Alta",'Mapa final'!#REF!="Menor"),CONCATENATE("R5C",'Mapa final'!#REF!),"")</f>
        <v>#REF!</v>
      </c>
      <c r="Q10" s="47" t="e">
        <f>IF(AND('Mapa final'!#REF!="Muy Alta",'Mapa final'!#REF!="Menor"),CONCATENATE("R5C",'Mapa final'!#REF!),"")</f>
        <v>#REF!</v>
      </c>
      <c r="R10" s="52" t="e">
        <f>IF(AND('Mapa final'!#REF!="Muy Alta",'Mapa final'!#REF!="Menor"),CONCATENATE("R5C",'Mapa final'!#REF!),"")</f>
        <v>#REF!</v>
      </c>
      <c r="S10" s="52" t="e">
        <f>IF(AND('Mapa final'!#REF!="Muy Alta",'Mapa final'!#REF!="Menor"),CONCATENATE("R5C",'Mapa final'!#REF!),"")</f>
        <v>#REF!</v>
      </c>
      <c r="T10" s="52" t="e">
        <f>IF(AND('Mapa final'!#REF!="Muy Alta",'Mapa final'!#REF!="Menor"),CONCATENATE("R5C",'Mapa final'!#REF!),"")</f>
        <v>#REF!</v>
      </c>
      <c r="U10" s="48" t="e">
        <f>IF(AND('Mapa final'!#REF!="Muy Alta",'Mapa final'!#REF!="Menor"),CONCATENATE("R5C",'Mapa final'!#REF!),"")</f>
        <v>#REF!</v>
      </c>
      <c r="V10" s="46" t="e">
        <f>IF(AND('Mapa final'!#REF!="Muy Alta",'Mapa final'!#REF!="Moderado"),CONCATENATE("R5C",'Mapa final'!#REF!),"")</f>
        <v>#REF!</v>
      </c>
      <c r="W10" s="47" t="e">
        <f>IF(AND('Mapa final'!#REF!="Muy Alta",'Mapa final'!#REF!="Moderado"),CONCATENATE("R5C",'Mapa final'!#REF!),"")</f>
        <v>#REF!</v>
      </c>
      <c r="X10" s="52" t="e">
        <f>IF(AND('Mapa final'!#REF!="Muy Alta",'Mapa final'!#REF!="Moderado"),CONCATENATE("R5C",'Mapa final'!#REF!),"")</f>
        <v>#REF!</v>
      </c>
      <c r="Y10" s="52" t="e">
        <f>IF(AND('Mapa final'!#REF!="Muy Alta",'Mapa final'!#REF!="Moderado"),CONCATENATE("R5C",'Mapa final'!#REF!),"")</f>
        <v>#REF!</v>
      </c>
      <c r="Z10" s="52" t="e">
        <f>IF(AND('Mapa final'!#REF!="Muy Alta",'Mapa final'!#REF!="Moderado"),CONCATENATE("R5C",'Mapa final'!#REF!),"")</f>
        <v>#REF!</v>
      </c>
      <c r="AA10" s="48" t="e">
        <f>IF(AND('Mapa final'!#REF!="Muy Alta",'Mapa final'!#REF!="Moderado"),CONCATENATE("R5C",'Mapa final'!#REF!),"")</f>
        <v>#REF!</v>
      </c>
      <c r="AB10" s="46" t="e">
        <f>IF(AND('Mapa final'!#REF!="Muy Alta",'Mapa final'!#REF!="Mayor"),CONCATENATE("R5C",'Mapa final'!#REF!),"")</f>
        <v>#REF!</v>
      </c>
      <c r="AC10" s="47" t="e">
        <f>IF(AND('Mapa final'!#REF!="Muy Alta",'Mapa final'!#REF!="Mayor"),CONCATENATE("R5C",'Mapa final'!#REF!),"")</f>
        <v>#REF!</v>
      </c>
      <c r="AD10" s="52" t="e">
        <f>IF(AND('Mapa final'!#REF!="Muy Alta",'Mapa final'!#REF!="Mayor"),CONCATENATE("R5C",'Mapa final'!#REF!),"")</f>
        <v>#REF!</v>
      </c>
      <c r="AE10" s="52" t="e">
        <f>IF(AND('Mapa final'!#REF!="Muy Alta",'Mapa final'!#REF!="Mayor"),CONCATENATE("R5C",'Mapa final'!#REF!),"")</f>
        <v>#REF!</v>
      </c>
      <c r="AF10" s="52" t="e">
        <f>IF(AND('Mapa final'!#REF!="Muy Alta",'Mapa final'!#REF!="Mayor"),CONCATENATE("R5C",'Mapa final'!#REF!),"")</f>
        <v>#REF!</v>
      </c>
      <c r="AG10" s="48" t="e">
        <f>IF(AND('Mapa final'!#REF!="Muy Alta",'Mapa final'!#REF!="Mayor"),CONCATENATE("R5C",'Mapa final'!#REF!),"")</f>
        <v>#REF!</v>
      </c>
      <c r="AH10" s="49" t="e">
        <f>IF(AND('Mapa final'!#REF!="Muy Alta",'Mapa final'!#REF!="Catastrófico"),CONCATENATE("R5C",'Mapa final'!#REF!),"")</f>
        <v>#REF!</v>
      </c>
      <c r="AI10" s="50" t="e">
        <f>IF(AND('Mapa final'!#REF!="Muy Alta",'Mapa final'!#REF!="Catastrófico"),CONCATENATE("R5C",'Mapa final'!#REF!),"")</f>
        <v>#REF!</v>
      </c>
      <c r="AJ10" s="50" t="e">
        <f>IF(AND('Mapa final'!#REF!="Muy Alta",'Mapa final'!#REF!="Catastrófico"),CONCATENATE("R5C",'Mapa final'!#REF!),"")</f>
        <v>#REF!</v>
      </c>
      <c r="AK10" s="50" t="e">
        <f>IF(AND('Mapa final'!#REF!="Muy Alta",'Mapa final'!#REF!="Catastrófico"),CONCATENATE("R5C",'Mapa final'!#REF!),"")</f>
        <v>#REF!</v>
      </c>
      <c r="AL10" s="50" t="e">
        <f>IF(AND('Mapa final'!#REF!="Muy Alta",'Mapa final'!#REF!="Catastrófico"),CONCATENATE("R5C",'Mapa final'!#REF!),"")</f>
        <v>#REF!</v>
      </c>
      <c r="AM10" s="51" t="e">
        <f>IF(AND('Mapa final'!#REF!="Muy Alta",'Mapa final'!#REF!="Catastrófico"),CONCATENATE("R5C",'Mapa final'!#REF!),"")</f>
        <v>#REF!</v>
      </c>
      <c r="AN10" s="78"/>
      <c r="AO10" s="326"/>
      <c r="AP10" s="327"/>
      <c r="AQ10" s="327"/>
      <c r="AR10" s="327"/>
      <c r="AS10" s="327"/>
      <c r="AT10" s="32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row>
    <row r="11" spans="1:76" ht="15" customHeight="1">
      <c r="A11" s="78"/>
      <c r="B11" s="264"/>
      <c r="C11" s="264"/>
      <c r="D11" s="265"/>
      <c r="E11" s="305"/>
      <c r="F11" s="306"/>
      <c r="G11" s="306"/>
      <c r="H11" s="306"/>
      <c r="I11" s="307"/>
      <c r="J11" s="46" t="e">
        <f>IF(AND('Mapa final'!#REF!="Muy Alta",'Mapa final'!#REF!="Leve"),CONCATENATE("R6C",'Mapa final'!#REF!),"")</f>
        <v>#REF!</v>
      </c>
      <c r="K11" s="47" t="e">
        <f>IF(AND('Mapa final'!#REF!="Muy Alta",'Mapa final'!#REF!="Leve"),CONCATENATE("R6C",'Mapa final'!#REF!),"")</f>
        <v>#REF!</v>
      </c>
      <c r="L11" s="52" t="e">
        <f>IF(AND('Mapa final'!#REF!="Muy Alta",'Mapa final'!#REF!="Leve"),CONCATENATE("R6C",'Mapa final'!#REF!),"")</f>
        <v>#REF!</v>
      </c>
      <c r="M11" s="52" t="e">
        <f>IF(AND('Mapa final'!#REF!="Muy Alta",'Mapa final'!#REF!="Leve"),CONCATENATE("R6C",'Mapa final'!#REF!),"")</f>
        <v>#REF!</v>
      </c>
      <c r="N11" s="52" t="e">
        <f>IF(AND('Mapa final'!#REF!="Muy Alta",'Mapa final'!#REF!="Leve"),CONCATENATE("R6C",'Mapa final'!#REF!),"")</f>
        <v>#REF!</v>
      </c>
      <c r="O11" s="48" t="e">
        <f>IF(AND('Mapa final'!#REF!="Muy Alta",'Mapa final'!#REF!="Leve"),CONCATENATE("R6C",'Mapa final'!#REF!),"")</f>
        <v>#REF!</v>
      </c>
      <c r="P11" s="46" t="e">
        <f>IF(AND('Mapa final'!#REF!="Muy Alta",'Mapa final'!#REF!="Menor"),CONCATENATE("R6C",'Mapa final'!#REF!),"")</f>
        <v>#REF!</v>
      </c>
      <c r="Q11" s="47" t="e">
        <f>IF(AND('Mapa final'!#REF!="Muy Alta",'Mapa final'!#REF!="Menor"),CONCATENATE("R6C",'Mapa final'!#REF!),"")</f>
        <v>#REF!</v>
      </c>
      <c r="R11" s="52" t="e">
        <f>IF(AND('Mapa final'!#REF!="Muy Alta",'Mapa final'!#REF!="Menor"),CONCATENATE("R6C",'Mapa final'!#REF!),"")</f>
        <v>#REF!</v>
      </c>
      <c r="S11" s="52" t="e">
        <f>IF(AND('Mapa final'!#REF!="Muy Alta",'Mapa final'!#REF!="Menor"),CONCATENATE("R6C",'Mapa final'!#REF!),"")</f>
        <v>#REF!</v>
      </c>
      <c r="T11" s="52" t="e">
        <f>IF(AND('Mapa final'!#REF!="Muy Alta",'Mapa final'!#REF!="Menor"),CONCATENATE("R6C",'Mapa final'!#REF!),"")</f>
        <v>#REF!</v>
      </c>
      <c r="U11" s="48" t="e">
        <f>IF(AND('Mapa final'!#REF!="Muy Alta",'Mapa final'!#REF!="Menor"),CONCATENATE("R6C",'Mapa final'!#REF!),"")</f>
        <v>#REF!</v>
      </c>
      <c r="V11" s="46" t="e">
        <f>IF(AND('Mapa final'!#REF!="Muy Alta",'Mapa final'!#REF!="Moderado"),CONCATENATE("R6C",'Mapa final'!#REF!),"")</f>
        <v>#REF!</v>
      </c>
      <c r="W11" s="47" t="e">
        <f>IF(AND('Mapa final'!#REF!="Muy Alta",'Mapa final'!#REF!="Moderado"),CONCATENATE("R6C",'Mapa final'!#REF!),"")</f>
        <v>#REF!</v>
      </c>
      <c r="X11" s="52" t="e">
        <f>IF(AND('Mapa final'!#REF!="Muy Alta",'Mapa final'!#REF!="Moderado"),CONCATENATE("R6C",'Mapa final'!#REF!),"")</f>
        <v>#REF!</v>
      </c>
      <c r="Y11" s="52" t="e">
        <f>IF(AND('Mapa final'!#REF!="Muy Alta",'Mapa final'!#REF!="Moderado"),CONCATENATE("R6C",'Mapa final'!#REF!),"")</f>
        <v>#REF!</v>
      </c>
      <c r="Z11" s="52" t="e">
        <f>IF(AND('Mapa final'!#REF!="Muy Alta",'Mapa final'!#REF!="Moderado"),CONCATENATE("R6C",'Mapa final'!#REF!),"")</f>
        <v>#REF!</v>
      </c>
      <c r="AA11" s="48" t="e">
        <f>IF(AND('Mapa final'!#REF!="Muy Alta",'Mapa final'!#REF!="Moderado"),CONCATENATE("R6C",'Mapa final'!#REF!),"")</f>
        <v>#REF!</v>
      </c>
      <c r="AB11" s="46" t="e">
        <f>IF(AND('Mapa final'!#REF!="Muy Alta",'Mapa final'!#REF!="Mayor"),CONCATENATE("R6C",'Mapa final'!#REF!),"")</f>
        <v>#REF!</v>
      </c>
      <c r="AC11" s="47" t="e">
        <f>IF(AND('Mapa final'!#REF!="Muy Alta",'Mapa final'!#REF!="Mayor"),CONCATENATE("R6C",'Mapa final'!#REF!),"")</f>
        <v>#REF!</v>
      </c>
      <c r="AD11" s="52" t="e">
        <f>IF(AND('Mapa final'!#REF!="Muy Alta",'Mapa final'!#REF!="Mayor"),CONCATENATE("R6C",'Mapa final'!#REF!),"")</f>
        <v>#REF!</v>
      </c>
      <c r="AE11" s="52" t="e">
        <f>IF(AND('Mapa final'!#REF!="Muy Alta",'Mapa final'!#REF!="Mayor"),CONCATENATE("R6C",'Mapa final'!#REF!),"")</f>
        <v>#REF!</v>
      </c>
      <c r="AF11" s="52" t="e">
        <f>IF(AND('Mapa final'!#REF!="Muy Alta",'Mapa final'!#REF!="Mayor"),CONCATENATE("R6C",'Mapa final'!#REF!),"")</f>
        <v>#REF!</v>
      </c>
      <c r="AG11" s="48" t="e">
        <f>IF(AND('Mapa final'!#REF!="Muy Alta",'Mapa final'!#REF!="Mayor"),CONCATENATE("R6C",'Mapa final'!#REF!),"")</f>
        <v>#REF!</v>
      </c>
      <c r="AH11" s="49" t="e">
        <f>IF(AND('Mapa final'!#REF!="Muy Alta",'Mapa final'!#REF!="Catastrófico"),CONCATENATE("R6C",'Mapa final'!#REF!),"")</f>
        <v>#REF!</v>
      </c>
      <c r="AI11" s="50" t="e">
        <f>IF(AND('Mapa final'!#REF!="Muy Alta",'Mapa final'!#REF!="Catastrófico"),CONCATENATE("R6C",'Mapa final'!#REF!),"")</f>
        <v>#REF!</v>
      </c>
      <c r="AJ11" s="50" t="e">
        <f>IF(AND('Mapa final'!#REF!="Muy Alta",'Mapa final'!#REF!="Catastrófico"),CONCATENATE("R6C",'Mapa final'!#REF!),"")</f>
        <v>#REF!</v>
      </c>
      <c r="AK11" s="50" t="e">
        <f>IF(AND('Mapa final'!#REF!="Muy Alta",'Mapa final'!#REF!="Catastrófico"),CONCATENATE("R6C",'Mapa final'!#REF!),"")</f>
        <v>#REF!</v>
      </c>
      <c r="AL11" s="50" t="e">
        <f>IF(AND('Mapa final'!#REF!="Muy Alta",'Mapa final'!#REF!="Catastrófico"),CONCATENATE("R6C",'Mapa final'!#REF!),"")</f>
        <v>#REF!</v>
      </c>
      <c r="AM11" s="51" t="e">
        <f>IF(AND('Mapa final'!#REF!="Muy Alta",'Mapa final'!#REF!="Catastrófico"),CONCATENATE("R6C",'Mapa final'!#REF!),"")</f>
        <v>#REF!</v>
      </c>
      <c r="AN11" s="78"/>
      <c r="AO11" s="326"/>
      <c r="AP11" s="327"/>
      <c r="AQ11" s="327"/>
      <c r="AR11" s="327"/>
      <c r="AS11" s="327"/>
      <c r="AT11" s="32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row>
    <row r="12" spans="1:76" ht="15" customHeight="1">
      <c r="A12" s="78"/>
      <c r="B12" s="264"/>
      <c r="C12" s="264"/>
      <c r="D12" s="265"/>
      <c r="E12" s="305"/>
      <c r="F12" s="306"/>
      <c r="G12" s="306"/>
      <c r="H12" s="306"/>
      <c r="I12" s="307"/>
      <c r="J12" s="46" t="e">
        <f>IF(AND('Mapa final'!#REF!="Muy Alta",'Mapa final'!#REF!="Leve"),CONCATENATE("R7C",'Mapa final'!#REF!),"")</f>
        <v>#REF!</v>
      </c>
      <c r="K12" s="47" t="e">
        <f>IF(AND('Mapa final'!#REF!="Muy Alta",'Mapa final'!#REF!="Leve"),CONCATENATE("R7C",'Mapa final'!#REF!),"")</f>
        <v>#REF!</v>
      </c>
      <c r="L12" s="52" t="e">
        <f>IF(AND('Mapa final'!#REF!="Muy Alta",'Mapa final'!#REF!="Leve"),CONCATENATE("R7C",'Mapa final'!#REF!),"")</f>
        <v>#REF!</v>
      </c>
      <c r="M12" s="52" t="e">
        <f>IF(AND('Mapa final'!#REF!="Muy Alta",'Mapa final'!#REF!="Leve"),CONCATENATE("R7C",'Mapa final'!#REF!),"")</f>
        <v>#REF!</v>
      </c>
      <c r="N12" s="52" t="e">
        <f>IF(AND('Mapa final'!#REF!="Muy Alta",'Mapa final'!#REF!="Leve"),CONCATENATE("R7C",'Mapa final'!#REF!),"")</f>
        <v>#REF!</v>
      </c>
      <c r="O12" s="48" t="e">
        <f>IF(AND('Mapa final'!#REF!="Muy Alta",'Mapa final'!#REF!="Leve"),CONCATENATE("R7C",'Mapa final'!#REF!),"")</f>
        <v>#REF!</v>
      </c>
      <c r="P12" s="46" t="e">
        <f>IF(AND('Mapa final'!#REF!="Muy Alta",'Mapa final'!#REF!="Menor"),CONCATENATE("R7C",'Mapa final'!#REF!),"")</f>
        <v>#REF!</v>
      </c>
      <c r="Q12" s="47" t="e">
        <f>IF(AND('Mapa final'!#REF!="Muy Alta",'Mapa final'!#REF!="Menor"),CONCATENATE("R7C",'Mapa final'!#REF!),"")</f>
        <v>#REF!</v>
      </c>
      <c r="R12" s="52" t="e">
        <f>IF(AND('Mapa final'!#REF!="Muy Alta",'Mapa final'!#REF!="Menor"),CONCATENATE("R7C",'Mapa final'!#REF!),"")</f>
        <v>#REF!</v>
      </c>
      <c r="S12" s="52" t="e">
        <f>IF(AND('Mapa final'!#REF!="Muy Alta",'Mapa final'!#REF!="Menor"),CONCATENATE("R7C",'Mapa final'!#REF!),"")</f>
        <v>#REF!</v>
      </c>
      <c r="T12" s="52" t="e">
        <f>IF(AND('Mapa final'!#REF!="Muy Alta",'Mapa final'!#REF!="Menor"),CONCATENATE("R7C",'Mapa final'!#REF!),"")</f>
        <v>#REF!</v>
      </c>
      <c r="U12" s="48" t="e">
        <f>IF(AND('Mapa final'!#REF!="Muy Alta",'Mapa final'!#REF!="Menor"),CONCATENATE("R7C",'Mapa final'!#REF!),"")</f>
        <v>#REF!</v>
      </c>
      <c r="V12" s="46" t="e">
        <f>IF(AND('Mapa final'!#REF!="Muy Alta",'Mapa final'!#REF!="Moderado"),CONCATENATE("R7C",'Mapa final'!#REF!),"")</f>
        <v>#REF!</v>
      </c>
      <c r="W12" s="47" t="e">
        <f>IF(AND('Mapa final'!#REF!="Muy Alta",'Mapa final'!#REF!="Moderado"),CONCATENATE("R7C",'Mapa final'!#REF!),"")</f>
        <v>#REF!</v>
      </c>
      <c r="X12" s="52" t="e">
        <f>IF(AND('Mapa final'!#REF!="Muy Alta",'Mapa final'!#REF!="Moderado"),CONCATENATE("R7C",'Mapa final'!#REF!),"")</f>
        <v>#REF!</v>
      </c>
      <c r="Y12" s="52" t="e">
        <f>IF(AND('Mapa final'!#REF!="Muy Alta",'Mapa final'!#REF!="Moderado"),CONCATENATE("R7C",'Mapa final'!#REF!),"")</f>
        <v>#REF!</v>
      </c>
      <c r="Z12" s="52" t="e">
        <f>IF(AND('Mapa final'!#REF!="Muy Alta",'Mapa final'!#REF!="Moderado"),CONCATENATE("R7C",'Mapa final'!#REF!),"")</f>
        <v>#REF!</v>
      </c>
      <c r="AA12" s="48" t="e">
        <f>IF(AND('Mapa final'!#REF!="Muy Alta",'Mapa final'!#REF!="Moderado"),CONCATENATE("R7C",'Mapa final'!#REF!),"")</f>
        <v>#REF!</v>
      </c>
      <c r="AB12" s="46" t="e">
        <f>IF(AND('Mapa final'!#REF!="Muy Alta",'Mapa final'!#REF!="Mayor"),CONCATENATE("R7C",'Mapa final'!#REF!),"")</f>
        <v>#REF!</v>
      </c>
      <c r="AC12" s="47" t="e">
        <f>IF(AND('Mapa final'!#REF!="Muy Alta",'Mapa final'!#REF!="Mayor"),CONCATENATE("R7C",'Mapa final'!#REF!),"")</f>
        <v>#REF!</v>
      </c>
      <c r="AD12" s="52" t="e">
        <f>IF(AND('Mapa final'!#REF!="Muy Alta",'Mapa final'!#REF!="Mayor"),CONCATENATE("R7C",'Mapa final'!#REF!),"")</f>
        <v>#REF!</v>
      </c>
      <c r="AE12" s="52" t="e">
        <f>IF(AND('Mapa final'!#REF!="Muy Alta",'Mapa final'!#REF!="Mayor"),CONCATENATE("R7C",'Mapa final'!#REF!),"")</f>
        <v>#REF!</v>
      </c>
      <c r="AF12" s="52" t="e">
        <f>IF(AND('Mapa final'!#REF!="Muy Alta",'Mapa final'!#REF!="Mayor"),CONCATENATE("R7C",'Mapa final'!#REF!),"")</f>
        <v>#REF!</v>
      </c>
      <c r="AG12" s="48" t="e">
        <f>IF(AND('Mapa final'!#REF!="Muy Alta",'Mapa final'!#REF!="Mayor"),CONCATENATE("R7C",'Mapa final'!#REF!),"")</f>
        <v>#REF!</v>
      </c>
      <c r="AH12" s="49" t="e">
        <f>IF(AND('Mapa final'!#REF!="Muy Alta",'Mapa final'!#REF!="Catastrófico"),CONCATENATE("R7C",'Mapa final'!#REF!),"")</f>
        <v>#REF!</v>
      </c>
      <c r="AI12" s="50" t="e">
        <f>IF(AND('Mapa final'!#REF!="Muy Alta",'Mapa final'!#REF!="Catastrófico"),CONCATENATE("R7C",'Mapa final'!#REF!),"")</f>
        <v>#REF!</v>
      </c>
      <c r="AJ12" s="50" t="e">
        <f>IF(AND('Mapa final'!#REF!="Muy Alta",'Mapa final'!#REF!="Catastrófico"),CONCATENATE("R7C",'Mapa final'!#REF!),"")</f>
        <v>#REF!</v>
      </c>
      <c r="AK12" s="50" t="e">
        <f>IF(AND('Mapa final'!#REF!="Muy Alta",'Mapa final'!#REF!="Catastrófico"),CONCATENATE("R7C",'Mapa final'!#REF!),"")</f>
        <v>#REF!</v>
      </c>
      <c r="AL12" s="50" t="e">
        <f>IF(AND('Mapa final'!#REF!="Muy Alta",'Mapa final'!#REF!="Catastrófico"),CONCATENATE("R7C",'Mapa final'!#REF!),"")</f>
        <v>#REF!</v>
      </c>
      <c r="AM12" s="51" t="e">
        <f>IF(AND('Mapa final'!#REF!="Muy Alta",'Mapa final'!#REF!="Catastrófico"),CONCATENATE("R7C",'Mapa final'!#REF!),"")</f>
        <v>#REF!</v>
      </c>
      <c r="AN12" s="78"/>
      <c r="AO12" s="326"/>
      <c r="AP12" s="327"/>
      <c r="AQ12" s="327"/>
      <c r="AR12" s="327"/>
      <c r="AS12" s="327"/>
      <c r="AT12" s="32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76" ht="15" customHeight="1">
      <c r="A13" s="78"/>
      <c r="B13" s="264"/>
      <c r="C13" s="264"/>
      <c r="D13" s="265"/>
      <c r="E13" s="305"/>
      <c r="F13" s="306"/>
      <c r="G13" s="306"/>
      <c r="H13" s="306"/>
      <c r="I13" s="307"/>
      <c r="J13" s="46" t="e">
        <f>IF(AND('Mapa final'!#REF!="Muy Alta",'Mapa final'!#REF!="Leve"),CONCATENATE("R8C",'Mapa final'!#REF!),"")</f>
        <v>#REF!</v>
      </c>
      <c r="K13" s="47" t="e">
        <f>IF(AND('Mapa final'!#REF!="Muy Alta",'Mapa final'!#REF!="Leve"),CONCATENATE("R8C",'Mapa final'!#REF!),"")</f>
        <v>#REF!</v>
      </c>
      <c r="L13" s="52" t="e">
        <f>IF(AND('Mapa final'!#REF!="Muy Alta",'Mapa final'!#REF!="Leve"),CONCATENATE("R8C",'Mapa final'!#REF!),"")</f>
        <v>#REF!</v>
      </c>
      <c r="M13" s="52" t="e">
        <f>IF(AND('Mapa final'!#REF!="Muy Alta",'Mapa final'!#REF!="Leve"),CONCATENATE("R8C",'Mapa final'!#REF!),"")</f>
        <v>#REF!</v>
      </c>
      <c r="N13" s="52" t="e">
        <f>IF(AND('Mapa final'!#REF!="Muy Alta",'Mapa final'!#REF!="Leve"),CONCATENATE("R8C",'Mapa final'!#REF!),"")</f>
        <v>#REF!</v>
      </c>
      <c r="O13" s="48" t="e">
        <f>IF(AND('Mapa final'!#REF!="Muy Alta",'Mapa final'!#REF!="Leve"),CONCATENATE("R8C",'Mapa final'!#REF!),"")</f>
        <v>#REF!</v>
      </c>
      <c r="P13" s="46" t="e">
        <f>IF(AND('Mapa final'!#REF!="Muy Alta",'Mapa final'!#REF!="Menor"),CONCATENATE("R8C",'Mapa final'!#REF!),"")</f>
        <v>#REF!</v>
      </c>
      <c r="Q13" s="47" t="e">
        <f>IF(AND('Mapa final'!#REF!="Muy Alta",'Mapa final'!#REF!="Menor"),CONCATENATE("R8C",'Mapa final'!#REF!),"")</f>
        <v>#REF!</v>
      </c>
      <c r="R13" s="52" t="e">
        <f>IF(AND('Mapa final'!#REF!="Muy Alta",'Mapa final'!#REF!="Menor"),CONCATENATE("R8C",'Mapa final'!#REF!),"")</f>
        <v>#REF!</v>
      </c>
      <c r="S13" s="52" t="e">
        <f>IF(AND('Mapa final'!#REF!="Muy Alta",'Mapa final'!#REF!="Menor"),CONCATENATE("R8C",'Mapa final'!#REF!),"")</f>
        <v>#REF!</v>
      </c>
      <c r="T13" s="52" t="e">
        <f>IF(AND('Mapa final'!#REF!="Muy Alta",'Mapa final'!#REF!="Menor"),CONCATENATE("R8C",'Mapa final'!#REF!),"")</f>
        <v>#REF!</v>
      </c>
      <c r="U13" s="48" t="e">
        <f>IF(AND('Mapa final'!#REF!="Muy Alta",'Mapa final'!#REF!="Menor"),CONCATENATE("R8C",'Mapa final'!#REF!),"")</f>
        <v>#REF!</v>
      </c>
      <c r="V13" s="46" t="e">
        <f>IF(AND('Mapa final'!#REF!="Muy Alta",'Mapa final'!#REF!="Moderado"),CONCATENATE("R8C",'Mapa final'!#REF!),"")</f>
        <v>#REF!</v>
      </c>
      <c r="W13" s="47" t="e">
        <f>IF(AND('Mapa final'!#REF!="Muy Alta",'Mapa final'!#REF!="Moderado"),CONCATENATE("R8C",'Mapa final'!#REF!),"")</f>
        <v>#REF!</v>
      </c>
      <c r="X13" s="52" t="e">
        <f>IF(AND('Mapa final'!#REF!="Muy Alta",'Mapa final'!#REF!="Moderado"),CONCATENATE("R8C",'Mapa final'!#REF!),"")</f>
        <v>#REF!</v>
      </c>
      <c r="Y13" s="52" t="e">
        <f>IF(AND('Mapa final'!#REF!="Muy Alta",'Mapa final'!#REF!="Moderado"),CONCATENATE("R8C",'Mapa final'!#REF!),"")</f>
        <v>#REF!</v>
      </c>
      <c r="Z13" s="52" t="e">
        <f>IF(AND('Mapa final'!#REF!="Muy Alta",'Mapa final'!#REF!="Moderado"),CONCATENATE("R8C",'Mapa final'!#REF!),"")</f>
        <v>#REF!</v>
      </c>
      <c r="AA13" s="48" t="e">
        <f>IF(AND('Mapa final'!#REF!="Muy Alta",'Mapa final'!#REF!="Moderado"),CONCATENATE("R8C",'Mapa final'!#REF!),"")</f>
        <v>#REF!</v>
      </c>
      <c r="AB13" s="46" t="e">
        <f>IF(AND('Mapa final'!#REF!="Muy Alta",'Mapa final'!#REF!="Mayor"),CONCATENATE("R8C",'Mapa final'!#REF!),"")</f>
        <v>#REF!</v>
      </c>
      <c r="AC13" s="47" t="e">
        <f>IF(AND('Mapa final'!#REF!="Muy Alta",'Mapa final'!#REF!="Mayor"),CONCATENATE("R8C",'Mapa final'!#REF!),"")</f>
        <v>#REF!</v>
      </c>
      <c r="AD13" s="52" t="e">
        <f>IF(AND('Mapa final'!#REF!="Muy Alta",'Mapa final'!#REF!="Mayor"),CONCATENATE("R8C",'Mapa final'!#REF!),"")</f>
        <v>#REF!</v>
      </c>
      <c r="AE13" s="52" t="e">
        <f>IF(AND('Mapa final'!#REF!="Muy Alta",'Mapa final'!#REF!="Mayor"),CONCATENATE("R8C",'Mapa final'!#REF!),"")</f>
        <v>#REF!</v>
      </c>
      <c r="AF13" s="52" t="e">
        <f>IF(AND('Mapa final'!#REF!="Muy Alta",'Mapa final'!#REF!="Mayor"),CONCATENATE("R8C",'Mapa final'!#REF!),"")</f>
        <v>#REF!</v>
      </c>
      <c r="AG13" s="48" t="e">
        <f>IF(AND('Mapa final'!#REF!="Muy Alta",'Mapa final'!#REF!="Mayor"),CONCATENATE("R8C",'Mapa final'!#REF!),"")</f>
        <v>#REF!</v>
      </c>
      <c r="AH13" s="49" t="e">
        <f>IF(AND('Mapa final'!#REF!="Muy Alta",'Mapa final'!#REF!="Catastrófico"),CONCATENATE("R8C",'Mapa final'!#REF!),"")</f>
        <v>#REF!</v>
      </c>
      <c r="AI13" s="50" t="e">
        <f>IF(AND('Mapa final'!#REF!="Muy Alta",'Mapa final'!#REF!="Catastrófico"),CONCATENATE("R8C",'Mapa final'!#REF!),"")</f>
        <v>#REF!</v>
      </c>
      <c r="AJ13" s="50" t="e">
        <f>IF(AND('Mapa final'!#REF!="Muy Alta",'Mapa final'!#REF!="Catastrófico"),CONCATENATE("R8C",'Mapa final'!#REF!),"")</f>
        <v>#REF!</v>
      </c>
      <c r="AK13" s="50" t="e">
        <f>IF(AND('Mapa final'!#REF!="Muy Alta",'Mapa final'!#REF!="Catastrófico"),CONCATENATE("R8C",'Mapa final'!#REF!),"")</f>
        <v>#REF!</v>
      </c>
      <c r="AL13" s="50" t="e">
        <f>IF(AND('Mapa final'!#REF!="Muy Alta",'Mapa final'!#REF!="Catastrófico"),CONCATENATE("R8C",'Mapa final'!#REF!),"")</f>
        <v>#REF!</v>
      </c>
      <c r="AM13" s="51" t="e">
        <f>IF(AND('Mapa final'!#REF!="Muy Alta",'Mapa final'!#REF!="Catastrófico"),CONCATENATE("R8C",'Mapa final'!#REF!),"")</f>
        <v>#REF!</v>
      </c>
      <c r="AN13" s="78"/>
      <c r="AO13" s="326"/>
      <c r="AP13" s="327"/>
      <c r="AQ13" s="327"/>
      <c r="AR13" s="327"/>
      <c r="AS13" s="327"/>
      <c r="AT13" s="32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row>
    <row r="14" spans="1:76" ht="15" customHeight="1">
      <c r="A14" s="78"/>
      <c r="B14" s="264"/>
      <c r="C14" s="264"/>
      <c r="D14" s="265"/>
      <c r="E14" s="305"/>
      <c r="F14" s="306"/>
      <c r="G14" s="306"/>
      <c r="H14" s="306"/>
      <c r="I14" s="307"/>
      <c r="J14" s="46" t="e">
        <f>IF(AND('Mapa final'!#REF!="Muy Alta",'Mapa final'!#REF!="Leve"),CONCATENATE("R9C",'Mapa final'!#REF!),"")</f>
        <v>#REF!</v>
      </c>
      <c r="K14" s="47" t="e">
        <f>IF(AND('Mapa final'!#REF!="Muy Alta",'Mapa final'!#REF!="Leve"),CONCATENATE("R9C",'Mapa final'!#REF!),"")</f>
        <v>#REF!</v>
      </c>
      <c r="L14" s="52" t="e">
        <f>IF(AND('Mapa final'!#REF!="Muy Alta",'Mapa final'!#REF!="Leve"),CONCATENATE("R9C",'Mapa final'!#REF!),"")</f>
        <v>#REF!</v>
      </c>
      <c r="M14" s="52" t="e">
        <f>IF(AND('Mapa final'!#REF!="Muy Alta",'Mapa final'!#REF!="Leve"),CONCATENATE("R9C",'Mapa final'!#REF!),"")</f>
        <v>#REF!</v>
      </c>
      <c r="N14" s="52" t="e">
        <f>IF(AND('Mapa final'!#REF!="Muy Alta",'Mapa final'!#REF!="Leve"),CONCATENATE("R9C",'Mapa final'!#REF!),"")</f>
        <v>#REF!</v>
      </c>
      <c r="O14" s="48" t="e">
        <f>IF(AND('Mapa final'!#REF!="Muy Alta",'Mapa final'!#REF!="Leve"),CONCATENATE("R9C",'Mapa final'!#REF!),"")</f>
        <v>#REF!</v>
      </c>
      <c r="P14" s="46" t="e">
        <f>IF(AND('Mapa final'!#REF!="Muy Alta",'Mapa final'!#REF!="Menor"),CONCATENATE("R9C",'Mapa final'!#REF!),"")</f>
        <v>#REF!</v>
      </c>
      <c r="Q14" s="47" t="e">
        <f>IF(AND('Mapa final'!#REF!="Muy Alta",'Mapa final'!#REF!="Menor"),CONCATENATE("R9C",'Mapa final'!#REF!),"")</f>
        <v>#REF!</v>
      </c>
      <c r="R14" s="52" t="e">
        <f>IF(AND('Mapa final'!#REF!="Muy Alta",'Mapa final'!#REF!="Menor"),CONCATENATE("R9C",'Mapa final'!#REF!),"")</f>
        <v>#REF!</v>
      </c>
      <c r="S14" s="52" t="e">
        <f>IF(AND('Mapa final'!#REF!="Muy Alta",'Mapa final'!#REF!="Menor"),CONCATENATE("R9C",'Mapa final'!#REF!),"")</f>
        <v>#REF!</v>
      </c>
      <c r="T14" s="52" t="e">
        <f>IF(AND('Mapa final'!#REF!="Muy Alta",'Mapa final'!#REF!="Menor"),CONCATENATE("R9C",'Mapa final'!#REF!),"")</f>
        <v>#REF!</v>
      </c>
      <c r="U14" s="48" t="e">
        <f>IF(AND('Mapa final'!#REF!="Muy Alta",'Mapa final'!#REF!="Menor"),CONCATENATE("R9C",'Mapa final'!#REF!),"")</f>
        <v>#REF!</v>
      </c>
      <c r="V14" s="46" t="e">
        <f>IF(AND('Mapa final'!#REF!="Muy Alta",'Mapa final'!#REF!="Moderado"),CONCATENATE("R9C",'Mapa final'!#REF!),"")</f>
        <v>#REF!</v>
      </c>
      <c r="W14" s="47" t="e">
        <f>IF(AND('Mapa final'!#REF!="Muy Alta",'Mapa final'!#REF!="Moderado"),CONCATENATE("R9C",'Mapa final'!#REF!),"")</f>
        <v>#REF!</v>
      </c>
      <c r="X14" s="52" t="e">
        <f>IF(AND('Mapa final'!#REF!="Muy Alta",'Mapa final'!#REF!="Moderado"),CONCATENATE("R9C",'Mapa final'!#REF!),"")</f>
        <v>#REF!</v>
      </c>
      <c r="Y14" s="52" t="e">
        <f>IF(AND('Mapa final'!#REF!="Muy Alta",'Mapa final'!#REF!="Moderado"),CONCATENATE("R9C",'Mapa final'!#REF!),"")</f>
        <v>#REF!</v>
      </c>
      <c r="Z14" s="52" t="e">
        <f>IF(AND('Mapa final'!#REF!="Muy Alta",'Mapa final'!#REF!="Moderado"),CONCATENATE("R9C",'Mapa final'!#REF!),"")</f>
        <v>#REF!</v>
      </c>
      <c r="AA14" s="48" t="e">
        <f>IF(AND('Mapa final'!#REF!="Muy Alta",'Mapa final'!#REF!="Moderado"),CONCATENATE("R9C",'Mapa final'!#REF!),"")</f>
        <v>#REF!</v>
      </c>
      <c r="AB14" s="46" t="e">
        <f>IF(AND('Mapa final'!#REF!="Muy Alta",'Mapa final'!#REF!="Mayor"),CONCATENATE("R9C",'Mapa final'!#REF!),"")</f>
        <v>#REF!</v>
      </c>
      <c r="AC14" s="47" t="e">
        <f>IF(AND('Mapa final'!#REF!="Muy Alta",'Mapa final'!#REF!="Mayor"),CONCATENATE("R9C",'Mapa final'!#REF!),"")</f>
        <v>#REF!</v>
      </c>
      <c r="AD14" s="52" t="e">
        <f>IF(AND('Mapa final'!#REF!="Muy Alta",'Mapa final'!#REF!="Mayor"),CONCATENATE("R9C",'Mapa final'!#REF!),"")</f>
        <v>#REF!</v>
      </c>
      <c r="AE14" s="52" t="e">
        <f>IF(AND('Mapa final'!#REF!="Muy Alta",'Mapa final'!#REF!="Mayor"),CONCATENATE("R9C",'Mapa final'!#REF!),"")</f>
        <v>#REF!</v>
      </c>
      <c r="AF14" s="52" t="e">
        <f>IF(AND('Mapa final'!#REF!="Muy Alta",'Mapa final'!#REF!="Mayor"),CONCATENATE("R9C",'Mapa final'!#REF!),"")</f>
        <v>#REF!</v>
      </c>
      <c r="AG14" s="48" t="e">
        <f>IF(AND('Mapa final'!#REF!="Muy Alta",'Mapa final'!#REF!="Mayor"),CONCATENATE("R9C",'Mapa final'!#REF!),"")</f>
        <v>#REF!</v>
      </c>
      <c r="AH14" s="49" t="e">
        <f>IF(AND('Mapa final'!#REF!="Muy Alta",'Mapa final'!#REF!="Catastrófico"),CONCATENATE("R9C",'Mapa final'!#REF!),"")</f>
        <v>#REF!</v>
      </c>
      <c r="AI14" s="50" t="e">
        <f>IF(AND('Mapa final'!#REF!="Muy Alta",'Mapa final'!#REF!="Catastrófico"),CONCATENATE("R9C",'Mapa final'!#REF!),"")</f>
        <v>#REF!</v>
      </c>
      <c r="AJ14" s="50" t="e">
        <f>IF(AND('Mapa final'!#REF!="Muy Alta",'Mapa final'!#REF!="Catastrófico"),CONCATENATE("R9C",'Mapa final'!#REF!),"")</f>
        <v>#REF!</v>
      </c>
      <c r="AK14" s="50" t="e">
        <f>IF(AND('Mapa final'!#REF!="Muy Alta",'Mapa final'!#REF!="Catastrófico"),CONCATENATE("R9C",'Mapa final'!#REF!),"")</f>
        <v>#REF!</v>
      </c>
      <c r="AL14" s="50" t="e">
        <f>IF(AND('Mapa final'!#REF!="Muy Alta",'Mapa final'!#REF!="Catastrófico"),CONCATENATE("R9C",'Mapa final'!#REF!),"")</f>
        <v>#REF!</v>
      </c>
      <c r="AM14" s="51" t="e">
        <f>IF(AND('Mapa final'!#REF!="Muy Alta",'Mapa final'!#REF!="Catastrófico"),CONCATENATE("R9C",'Mapa final'!#REF!),"")</f>
        <v>#REF!</v>
      </c>
      <c r="AN14" s="78"/>
      <c r="AO14" s="326"/>
      <c r="AP14" s="327"/>
      <c r="AQ14" s="327"/>
      <c r="AR14" s="327"/>
      <c r="AS14" s="327"/>
      <c r="AT14" s="32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row>
    <row r="15" spans="1:76" ht="15.75" customHeight="1" thickBot="1">
      <c r="A15" s="78"/>
      <c r="B15" s="264"/>
      <c r="C15" s="264"/>
      <c r="D15" s="265"/>
      <c r="E15" s="308"/>
      <c r="F15" s="309"/>
      <c r="G15" s="309"/>
      <c r="H15" s="309"/>
      <c r="I15" s="310"/>
      <c r="J15" s="53" t="e">
        <f>IF(AND('Mapa final'!#REF!="Muy Alta",'Mapa final'!#REF!="Leve"),CONCATENATE("R10C",'Mapa final'!#REF!),"")</f>
        <v>#REF!</v>
      </c>
      <c r="K15" s="54" t="e">
        <f>IF(AND('Mapa final'!#REF!="Muy Alta",'Mapa final'!#REF!="Leve"),CONCATENATE("R10C",'Mapa final'!#REF!),"")</f>
        <v>#REF!</v>
      </c>
      <c r="L15" s="54" t="e">
        <f>IF(AND('Mapa final'!#REF!="Muy Alta",'Mapa final'!#REF!="Leve"),CONCATENATE("R10C",'Mapa final'!#REF!),"")</f>
        <v>#REF!</v>
      </c>
      <c r="M15" s="54" t="e">
        <f>IF(AND('Mapa final'!#REF!="Muy Alta",'Mapa final'!#REF!="Leve"),CONCATENATE("R10C",'Mapa final'!#REF!),"")</f>
        <v>#REF!</v>
      </c>
      <c r="N15" s="54" t="e">
        <f>IF(AND('Mapa final'!#REF!="Muy Alta",'Mapa final'!#REF!="Leve"),CONCATENATE("R10C",'Mapa final'!#REF!),"")</f>
        <v>#REF!</v>
      </c>
      <c r="O15" s="55" t="e">
        <f>IF(AND('Mapa final'!#REF!="Muy Alta",'Mapa final'!#REF!="Leve"),CONCATENATE("R10C",'Mapa final'!#REF!),"")</f>
        <v>#REF!</v>
      </c>
      <c r="P15" s="46" t="e">
        <f>IF(AND('Mapa final'!#REF!="Muy Alta",'Mapa final'!#REF!="Menor"),CONCATENATE("R10C",'Mapa final'!#REF!),"")</f>
        <v>#REF!</v>
      </c>
      <c r="Q15" s="47" t="e">
        <f>IF(AND('Mapa final'!#REF!="Muy Alta",'Mapa final'!#REF!="Menor"),CONCATENATE("R10C",'Mapa final'!#REF!),"")</f>
        <v>#REF!</v>
      </c>
      <c r="R15" s="47" t="e">
        <f>IF(AND('Mapa final'!#REF!="Muy Alta",'Mapa final'!#REF!="Menor"),CONCATENATE("R10C",'Mapa final'!#REF!),"")</f>
        <v>#REF!</v>
      </c>
      <c r="S15" s="47" t="e">
        <f>IF(AND('Mapa final'!#REF!="Muy Alta",'Mapa final'!#REF!="Menor"),CONCATENATE("R10C",'Mapa final'!#REF!),"")</f>
        <v>#REF!</v>
      </c>
      <c r="T15" s="47" t="e">
        <f>IF(AND('Mapa final'!#REF!="Muy Alta",'Mapa final'!#REF!="Menor"),CONCATENATE("R10C",'Mapa final'!#REF!),"")</f>
        <v>#REF!</v>
      </c>
      <c r="U15" s="48" t="e">
        <f>IF(AND('Mapa final'!#REF!="Muy Alta",'Mapa final'!#REF!="Menor"),CONCATENATE("R10C",'Mapa final'!#REF!),"")</f>
        <v>#REF!</v>
      </c>
      <c r="V15" s="53" t="e">
        <f>IF(AND('Mapa final'!#REF!="Muy Alta",'Mapa final'!#REF!="Moderado"),CONCATENATE("R10C",'Mapa final'!#REF!),"")</f>
        <v>#REF!</v>
      </c>
      <c r="W15" s="54" t="e">
        <f>IF(AND('Mapa final'!#REF!="Muy Alta",'Mapa final'!#REF!="Moderado"),CONCATENATE("R10C",'Mapa final'!#REF!),"")</f>
        <v>#REF!</v>
      </c>
      <c r="X15" s="54" t="e">
        <f>IF(AND('Mapa final'!#REF!="Muy Alta",'Mapa final'!#REF!="Moderado"),CONCATENATE("R10C",'Mapa final'!#REF!),"")</f>
        <v>#REF!</v>
      </c>
      <c r="Y15" s="54" t="e">
        <f>IF(AND('Mapa final'!#REF!="Muy Alta",'Mapa final'!#REF!="Moderado"),CONCATENATE("R10C",'Mapa final'!#REF!),"")</f>
        <v>#REF!</v>
      </c>
      <c r="Z15" s="54" t="e">
        <f>IF(AND('Mapa final'!#REF!="Muy Alta",'Mapa final'!#REF!="Moderado"),CONCATENATE("R10C",'Mapa final'!#REF!),"")</f>
        <v>#REF!</v>
      </c>
      <c r="AA15" s="55" t="e">
        <f>IF(AND('Mapa final'!#REF!="Muy Alta",'Mapa final'!#REF!="Moderado"),CONCATENATE("R10C",'Mapa final'!#REF!),"")</f>
        <v>#REF!</v>
      </c>
      <c r="AB15" s="46" t="e">
        <f>IF(AND('Mapa final'!#REF!="Muy Alta",'Mapa final'!#REF!="Mayor"),CONCATENATE("R10C",'Mapa final'!#REF!),"")</f>
        <v>#REF!</v>
      </c>
      <c r="AC15" s="47" t="e">
        <f>IF(AND('Mapa final'!#REF!="Muy Alta",'Mapa final'!#REF!="Mayor"),CONCATENATE("R10C",'Mapa final'!#REF!),"")</f>
        <v>#REF!</v>
      </c>
      <c r="AD15" s="47" t="e">
        <f>IF(AND('Mapa final'!#REF!="Muy Alta",'Mapa final'!#REF!="Mayor"),CONCATENATE("R10C",'Mapa final'!#REF!),"")</f>
        <v>#REF!</v>
      </c>
      <c r="AE15" s="47" t="e">
        <f>IF(AND('Mapa final'!#REF!="Muy Alta",'Mapa final'!#REF!="Mayor"),CONCATENATE("R10C",'Mapa final'!#REF!),"")</f>
        <v>#REF!</v>
      </c>
      <c r="AF15" s="47" t="e">
        <f>IF(AND('Mapa final'!#REF!="Muy Alta",'Mapa final'!#REF!="Mayor"),CONCATENATE("R10C",'Mapa final'!#REF!),"")</f>
        <v>#REF!</v>
      </c>
      <c r="AG15" s="48" t="e">
        <f>IF(AND('Mapa final'!#REF!="Muy Alta",'Mapa final'!#REF!="Mayor"),CONCATENATE("R10C",'Mapa final'!#REF!),"")</f>
        <v>#REF!</v>
      </c>
      <c r="AH15" s="56" t="e">
        <f>IF(AND('Mapa final'!#REF!="Muy Alta",'Mapa final'!#REF!="Catastrófico"),CONCATENATE("R10C",'Mapa final'!#REF!),"")</f>
        <v>#REF!</v>
      </c>
      <c r="AI15" s="57" t="e">
        <f>IF(AND('Mapa final'!#REF!="Muy Alta",'Mapa final'!#REF!="Catastrófico"),CONCATENATE("R10C",'Mapa final'!#REF!),"")</f>
        <v>#REF!</v>
      </c>
      <c r="AJ15" s="57" t="e">
        <f>IF(AND('Mapa final'!#REF!="Muy Alta",'Mapa final'!#REF!="Catastrófico"),CONCATENATE("R10C",'Mapa final'!#REF!),"")</f>
        <v>#REF!</v>
      </c>
      <c r="AK15" s="57" t="e">
        <f>IF(AND('Mapa final'!#REF!="Muy Alta",'Mapa final'!#REF!="Catastrófico"),CONCATENATE("R10C",'Mapa final'!#REF!),"")</f>
        <v>#REF!</v>
      </c>
      <c r="AL15" s="57" t="e">
        <f>IF(AND('Mapa final'!#REF!="Muy Alta",'Mapa final'!#REF!="Catastrófico"),CONCATENATE("R10C",'Mapa final'!#REF!),"")</f>
        <v>#REF!</v>
      </c>
      <c r="AM15" s="58" t="e">
        <f>IF(AND('Mapa final'!#REF!="Muy Alta",'Mapa final'!#REF!="Catastrófico"),CONCATENATE("R10C",'Mapa final'!#REF!),"")</f>
        <v>#REF!</v>
      </c>
      <c r="AN15" s="78"/>
      <c r="AO15" s="329"/>
      <c r="AP15" s="330"/>
      <c r="AQ15" s="330"/>
      <c r="AR15" s="330"/>
      <c r="AS15" s="330"/>
      <c r="AT15" s="331"/>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row>
    <row r="16" spans="1:76" ht="15" customHeight="1">
      <c r="A16" s="78"/>
      <c r="B16" s="264"/>
      <c r="C16" s="264"/>
      <c r="D16" s="265"/>
      <c r="E16" s="302" t="s">
        <v>114</v>
      </c>
      <c r="F16" s="303"/>
      <c r="G16" s="303"/>
      <c r="H16" s="303"/>
      <c r="I16" s="303"/>
      <c r="J16" s="59">
        <f>IF(AND('Mapa final'!$Y$11="Alta",'Mapa final'!$AA$11="Leve"),CONCATENATE("R1C",'Mapa final'!$O$11),"")</f>
      </c>
      <c r="K16" s="60" t="e">
        <f>IF(AND('Mapa final'!#REF!="Alta",'Mapa final'!#REF!="Leve"),CONCATENATE("R1C",'Mapa final'!#REF!),"")</f>
        <v>#REF!</v>
      </c>
      <c r="L16" s="60" t="e">
        <f>IF(AND('Mapa final'!#REF!="Alta",'Mapa final'!#REF!="Leve"),CONCATENATE("R1C",'Mapa final'!#REF!),"")</f>
        <v>#REF!</v>
      </c>
      <c r="M16" s="60" t="e">
        <f>IF(AND('Mapa final'!#REF!="Alta",'Mapa final'!#REF!="Leve"),CONCATENATE("R1C",'Mapa final'!#REF!),"")</f>
        <v>#REF!</v>
      </c>
      <c r="N16" s="60" t="e">
        <f>IF(AND('Mapa final'!#REF!="Alta",'Mapa final'!#REF!="Leve"),CONCATENATE("R1C",'Mapa final'!#REF!),"")</f>
        <v>#REF!</v>
      </c>
      <c r="O16" s="61" t="e">
        <f>IF(AND('Mapa final'!#REF!="Alta",'Mapa final'!#REF!="Leve"),CONCATENATE("R1C",'Mapa final'!#REF!),"")</f>
        <v>#REF!</v>
      </c>
      <c r="P16" s="59">
        <f>IF(AND('Mapa final'!$Y$11="Alta",'Mapa final'!$AA$11="Menor"),CONCATENATE("R1C",'Mapa final'!$O$11),"")</f>
      </c>
      <c r="Q16" s="60" t="e">
        <f>IF(AND('Mapa final'!#REF!="Alta",'Mapa final'!#REF!="Menor"),CONCATENATE("R1C",'Mapa final'!#REF!),"")</f>
        <v>#REF!</v>
      </c>
      <c r="R16" s="60" t="e">
        <f>IF(AND('Mapa final'!#REF!="Alta",'Mapa final'!#REF!="Menor"),CONCATENATE("R1C",'Mapa final'!#REF!),"")</f>
        <v>#REF!</v>
      </c>
      <c r="S16" s="60" t="e">
        <f>IF(AND('Mapa final'!#REF!="Alta",'Mapa final'!#REF!="Menor"),CONCATENATE("R1C",'Mapa final'!#REF!),"")</f>
        <v>#REF!</v>
      </c>
      <c r="T16" s="60" t="e">
        <f>IF(AND('Mapa final'!#REF!="Alta",'Mapa final'!#REF!="Menor"),CONCATENATE("R1C",'Mapa final'!#REF!),"")</f>
        <v>#REF!</v>
      </c>
      <c r="U16" s="61" t="e">
        <f>IF(AND('Mapa final'!#REF!="Alta",'Mapa final'!#REF!="Menor"),CONCATENATE("R1C",'Mapa final'!#REF!),"")</f>
        <v>#REF!</v>
      </c>
      <c r="V16" s="40">
        <f>IF(AND('Mapa final'!$Y$11="Alta",'Mapa final'!$AA$11="Moderado"),CONCATENATE("R1C",'Mapa final'!$O$11),"")</f>
      </c>
      <c r="W16" s="41" t="e">
        <f>IF(AND('Mapa final'!#REF!="Alta",'Mapa final'!#REF!="Moderado"),CONCATENATE("R1C",'Mapa final'!#REF!),"")</f>
        <v>#REF!</v>
      </c>
      <c r="X16" s="41" t="e">
        <f>IF(AND('Mapa final'!#REF!="Alta",'Mapa final'!#REF!="Moderado"),CONCATENATE("R1C",'Mapa final'!#REF!),"")</f>
        <v>#REF!</v>
      </c>
      <c r="Y16" s="41" t="e">
        <f>IF(AND('Mapa final'!#REF!="Alta",'Mapa final'!#REF!="Moderado"),CONCATENATE("R1C",'Mapa final'!#REF!),"")</f>
        <v>#REF!</v>
      </c>
      <c r="Z16" s="41" t="e">
        <f>IF(AND('Mapa final'!#REF!="Alta",'Mapa final'!#REF!="Moderado"),CONCATENATE("R1C",'Mapa final'!#REF!),"")</f>
        <v>#REF!</v>
      </c>
      <c r="AA16" s="42" t="e">
        <f>IF(AND('Mapa final'!#REF!="Alta",'Mapa final'!#REF!="Moderado"),CONCATENATE("R1C",'Mapa final'!#REF!),"")</f>
        <v>#REF!</v>
      </c>
      <c r="AB16" s="40">
        <f>IF(AND('Mapa final'!$Y$11="Alta",'Mapa final'!$AA$11="Mayor"),CONCATENATE("R1C",'Mapa final'!$O$11),"")</f>
      </c>
      <c r="AC16" s="41" t="e">
        <f>IF(AND('Mapa final'!#REF!="Alta",'Mapa final'!#REF!="Mayor"),CONCATENATE("R1C",'Mapa final'!#REF!),"")</f>
        <v>#REF!</v>
      </c>
      <c r="AD16" s="41" t="e">
        <f>IF(AND('Mapa final'!#REF!="Alta",'Mapa final'!#REF!="Mayor"),CONCATENATE("R1C",'Mapa final'!#REF!),"")</f>
        <v>#REF!</v>
      </c>
      <c r="AE16" s="41" t="e">
        <f>IF(AND('Mapa final'!#REF!="Alta",'Mapa final'!#REF!="Mayor"),CONCATENATE("R1C",'Mapa final'!#REF!),"")</f>
        <v>#REF!</v>
      </c>
      <c r="AF16" s="41" t="e">
        <f>IF(AND('Mapa final'!#REF!="Alta",'Mapa final'!#REF!="Mayor"),CONCATENATE("R1C",'Mapa final'!#REF!),"")</f>
        <v>#REF!</v>
      </c>
      <c r="AG16" s="42" t="e">
        <f>IF(AND('Mapa final'!#REF!="Alta",'Mapa final'!#REF!="Mayor"),CONCATENATE("R1C",'Mapa final'!#REF!),"")</f>
        <v>#REF!</v>
      </c>
      <c r="AH16" s="43">
        <f>IF(AND('Mapa final'!$Y$11="Alta",'Mapa final'!$AA$11="Catastrófico"),CONCATENATE("R1C",'Mapa final'!$O$11),"")</f>
      </c>
      <c r="AI16" s="44" t="e">
        <f>IF(AND('Mapa final'!#REF!="Alta",'Mapa final'!#REF!="Catastrófico"),CONCATENATE("R1C",'Mapa final'!#REF!),"")</f>
        <v>#REF!</v>
      </c>
      <c r="AJ16" s="44" t="e">
        <f>IF(AND('Mapa final'!#REF!="Alta",'Mapa final'!#REF!="Catastrófico"),CONCATENATE("R1C",'Mapa final'!#REF!),"")</f>
        <v>#REF!</v>
      </c>
      <c r="AK16" s="44" t="e">
        <f>IF(AND('Mapa final'!#REF!="Alta",'Mapa final'!#REF!="Catastrófico"),CONCATENATE("R1C",'Mapa final'!#REF!),"")</f>
        <v>#REF!</v>
      </c>
      <c r="AL16" s="44" t="e">
        <f>IF(AND('Mapa final'!#REF!="Alta",'Mapa final'!#REF!="Catastrófico"),CONCATENATE("R1C",'Mapa final'!#REF!),"")</f>
        <v>#REF!</v>
      </c>
      <c r="AM16" s="45" t="e">
        <f>IF(AND('Mapa final'!#REF!="Alta",'Mapa final'!#REF!="Catastrófico"),CONCATENATE("R1C",'Mapa final'!#REF!),"")</f>
        <v>#REF!</v>
      </c>
      <c r="AN16" s="78"/>
      <c r="AO16" s="312" t="s">
        <v>79</v>
      </c>
      <c r="AP16" s="313"/>
      <c r="AQ16" s="313"/>
      <c r="AR16" s="313"/>
      <c r="AS16" s="313"/>
      <c r="AT16" s="314"/>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row>
    <row r="17" spans="1:76" ht="15" customHeight="1">
      <c r="A17" s="78"/>
      <c r="B17" s="264"/>
      <c r="C17" s="264"/>
      <c r="D17" s="265"/>
      <c r="E17" s="321"/>
      <c r="F17" s="322"/>
      <c r="G17" s="322"/>
      <c r="H17" s="322"/>
      <c r="I17" s="322"/>
      <c r="J17" s="62">
        <f>IF(AND('Mapa final'!$Y$12="Alta",'Mapa final'!$AA$12="Leve"),CONCATENATE("R2C",'Mapa final'!$O$12),"")</f>
      </c>
      <c r="K17" s="63" t="e">
        <f>IF(AND('Mapa final'!#REF!="Alta",'Mapa final'!#REF!="Leve"),CONCATENATE("R2C",'Mapa final'!#REF!),"")</f>
        <v>#REF!</v>
      </c>
      <c r="L17" s="63" t="e">
        <f>IF(AND('Mapa final'!#REF!="Alta",'Mapa final'!#REF!="Leve"),CONCATENATE("R2C",'Mapa final'!#REF!),"")</f>
        <v>#REF!</v>
      </c>
      <c r="M17" s="63" t="e">
        <f>IF(AND('Mapa final'!#REF!="Alta",'Mapa final'!#REF!="Leve"),CONCATENATE("R2C",'Mapa final'!#REF!),"")</f>
        <v>#REF!</v>
      </c>
      <c r="N17" s="63" t="e">
        <f>IF(AND('Mapa final'!#REF!="Alta",'Mapa final'!#REF!="Leve"),CONCATENATE("R2C",'Mapa final'!#REF!),"")</f>
        <v>#REF!</v>
      </c>
      <c r="O17" s="64" t="e">
        <f>IF(AND('Mapa final'!#REF!="Alta",'Mapa final'!#REF!="Leve"),CONCATENATE("R2C",'Mapa final'!#REF!),"")</f>
        <v>#REF!</v>
      </c>
      <c r="P17" s="62">
        <f>IF(AND('Mapa final'!$Y$12="Alta",'Mapa final'!$AA$12="Menor"),CONCATENATE("R2C",'Mapa final'!$O$12),"")</f>
      </c>
      <c r="Q17" s="63" t="e">
        <f>IF(AND('Mapa final'!#REF!="Alta",'Mapa final'!#REF!="Menor"),CONCATENATE("R2C",'Mapa final'!#REF!),"")</f>
        <v>#REF!</v>
      </c>
      <c r="R17" s="63" t="e">
        <f>IF(AND('Mapa final'!#REF!="Alta",'Mapa final'!#REF!="Menor"),CONCATENATE("R2C",'Mapa final'!#REF!),"")</f>
        <v>#REF!</v>
      </c>
      <c r="S17" s="63" t="e">
        <f>IF(AND('Mapa final'!#REF!="Alta",'Mapa final'!#REF!="Menor"),CONCATENATE("R2C",'Mapa final'!#REF!),"")</f>
        <v>#REF!</v>
      </c>
      <c r="T17" s="63" t="e">
        <f>IF(AND('Mapa final'!#REF!="Alta",'Mapa final'!#REF!="Menor"),CONCATENATE("R2C",'Mapa final'!#REF!),"")</f>
        <v>#REF!</v>
      </c>
      <c r="U17" s="64" t="e">
        <f>IF(AND('Mapa final'!#REF!="Alta",'Mapa final'!#REF!="Menor"),CONCATENATE("R2C",'Mapa final'!#REF!),"")</f>
        <v>#REF!</v>
      </c>
      <c r="V17" s="46">
        <f>IF(AND('Mapa final'!$Y$12="Alta",'Mapa final'!$AA$12="Moderado"),CONCATENATE("R2C",'Mapa final'!$O$12),"")</f>
      </c>
      <c r="W17" s="47" t="e">
        <f>IF(AND('Mapa final'!#REF!="Alta",'Mapa final'!#REF!="Moderado"),CONCATENATE("R2C",'Mapa final'!#REF!),"")</f>
        <v>#REF!</v>
      </c>
      <c r="X17" s="47" t="e">
        <f>IF(AND('Mapa final'!#REF!="Alta",'Mapa final'!#REF!="Moderado"),CONCATENATE("R2C",'Mapa final'!#REF!),"")</f>
        <v>#REF!</v>
      </c>
      <c r="Y17" s="47" t="e">
        <f>IF(AND('Mapa final'!#REF!="Alta",'Mapa final'!#REF!="Moderado"),CONCATENATE("R2C",'Mapa final'!#REF!),"")</f>
        <v>#REF!</v>
      </c>
      <c r="Z17" s="47" t="e">
        <f>IF(AND('Mapa final'!#REF!="Alta",'Mapa final'!#REF!="Moderado"),CONCATENATE("R2C",'Mapa final'!#REF!),"")</f>
        <v>#REF!</v>
      </c>
      <c r="AA17" s="48" t="e">
        <f>IF(AND('Mapa final'!#REF!="Alta",'Mapa final'!#REF!="Moderado"),CONCATENATE("R2C",'Mapa final'!#REF!),"")</f>
        <v>#REF!</v>
      </c>
      <c r="AB17" s="46">
        <f>IF(AND('Mapa final'!$Y$12="Alta",'Mapa final'!$AA$12="Mayor"),CONCATENATE("R2C",'Mapa final'!$O$12),"")</f>
      </c>
      <c r="AC17" s="47" t="e">
        <f>IF(AND('Mapa final'!#REF!="Alta",'Mapa final'!#REF!="Mayor"),CONCATENATE("R2C",'Mapa final'!#REF!),"")</f>
        <v>#REF!</v>
      </c>
      <c r="AD17" s="47" t="e">
        <f>IF(AND('Mapa final'!#REF!="Alta",'Mapa final'!#REF!="Mayor"),CONCATENATE("R2C",'Mapa final'!#REF!),"")</f>
        <v>#REF!</v>
      </c>
      <c r="AE17" s="47" t="e">
        <f>IF(AND('Mapa final'!#REF!="Alta",'Mapa final'!#REF!="Mayor"),CONCATENATE("R2C",'Mapa final'!#REF!),"")</f>
        <v>#REF!</v>
      </c>
      <c r="AF17" s="47" t="e">
        <f>IF(AND('Mapa final'!#REF!="Alta",'Mapa final'!#REF!="Mayor"),CONCATENATE("R2C",'Mapa final'!#REF!),"")</f>
        <v>#REF!</v>
      </c>
      <c r="AG17" s="48" t="e">
        <f>IF(AND('Mapa final'!#REF!="Alta",'Mapa final'!#REF!="Mayor"),CONCATENATE("R2C",'Mapa final'!#REF!),"")</f>
        <v>#REF!</v>
      </c>
      <c r="AH17" s="49">
        <f>IF(AND('Mapa final'!$Y$12="Alta",'Mapa final'!$AA$12="Catastrófico"),CONCATENATE("R2C",'Mapa final'!$O$12),"")</f>
      </c>
      <c r="AI17" s="50" t="e">
        <f>IF(AND('Mapa final'!#REF!="Alta",'Mapa final'!#REF!="Catastrófico"),CONCATENATE("R2C",'Mapa final'!#REF!),"")</f>
        <v>#REF!</v>
      </c>
      <c r="AJ17" s="50" t="e">
        <f>IF(AND('Mapa final'!#REF!="Alta",'Mapa final'!#REF!="Catastrófico"),CONCATENATE("R2C",'Mapa final'!#REF!),"")</f>
        <v>#REF!</v>
      </c>
      <c r="AK17" s="50" t="e">
        <f>IF(AND('Mapa final'!#REF!="Alta",'Mapa final'!#REF!="Catastrófico"),CONCATENATE("R2C",'Mapa final'!#REF!),"")</f>
        <v>#REF!</v>
      </c>
      <c r="AL17" s="50" t="e">
        <f>IF(AND('Mapa final'!#REF!="Alta",'Mapa final'!#REF!="Catastrófico"),CONCATENATE("R2C",'Mapa final'!#REF!),"")</f>
        <v>#REF!</v>
      </c>
      <c r="AM17" s="51" t="e">
        <f>IF(AND('Mapa final'!#REF!="Alta",'Mapa final'!#REF!="Catastrófico"),CONCATENATE("R2C",'Mapa final'!#REF!),"")</f>
        <v>#REF!</v>
      </c>
      <c r="AN17" s="78"/>
      <c r="AO17" s="315"/>
      <c r="AP17" s="316"/>
      <c r="AQ17" s="316"/>
      <c r="AR17" s="316"/>
      <c r="AS17" s="316"/>
      <c r="AT17" s="317"/>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row>
    <row r="18" spans="1:76" ht="15" customHeight="1">
      <c r="A18" s="78"/>
      <c r="B18" s="264"/>
      <c r="C18" s="264"/>
      <c r="D18" s="265"/>
      <c r="E18" s="305"/>
      <c r="F18" s="306"/>
      <c r="G18" s="306"/>
      <c r="H18" s="306"/>
      <c r="I18" s="322"/>
      <c r="J18" s="62">
        <f>IF(AND('Mapa final'!$Y$13="Alta",'Mapa final'!$AA$13="Leve"),CONCATENATE("R3C",'Mapa final'!$O$13),"")</f>
      </c>
      <c r="K18" s="63" t="e">
        <f>IF(AND('Mapa final'!#REF!="Alta",'Mapa final'!#REF!="Leve"),CONCATENATE("R3C",'Mapa final'!#REF!),"")</f>
        <v>#REF!</v>
      </c>
      <c r="L18" s="63" t="e">
        <f>IF(AND('Mapa final'!#REF!="Alta",'Mapa final'!#REF!="Leve"),CONCATENATE("R3C",'Mapa final'!#REF!),"")</f>
        <v>#REF!</v>
      </c>
      <c r="M18" s="63" t="e">
        <f>IF(AND('Mapa final'!#REF!="Alta",'Mapa final'!#REF!="Leve"),CONCATENATE("R3C",'Mapa final'!#REF!),"")</f>
        <v>#REF!</v>
      </c>
      <c r="N18" s="63" t="e">
        <f>IF(AND('Mapa final'!#REF!="Alta",'Mapa final'!#REF!="Leve"),CONCATENATE("R3C",'Mapa final'!#REF!),"")</f>
        <v>#REF!</v>
      </c>
      <c r="O18" s="64" t="e">
        <f>IF(AND('Mapa final'!#REF!="Alta",'Mapa final'!#REF!="Leve"),CONCATENATE("R3C",'Mapa final'!#REF!),"")</f>
        <v>#REF!</v>
      </c>
      <c r="P18" s="62">
        <f>IF(AND('Mapa final'!$Y$13="Alta",'Mapa final'!$AA$13="Menor"),CONCATENATE("R3C",'Mapa final'!$O$13),"")</f>
      </c>
      <c r="Q18" s="63" t="e">
        <f>IF(AND('Mapa final'!#REF!="Alta",'Mapa final'!#REF!="Menor"),CONCATENATE("R3C",'Mapa final'!#REF!),"")</f>
        <v>#REF!</v>
      </c>
      <c r="R18" s="63" t="e">
        <f>IF(AND('Mapa final'!#REF!="Alta",'Mapa final'!#REF!="Menor"),CONCATENATE("R3C",'Mapa final'!#REF!),"")</f>
        <v>#REF!</v>
      </c>
      <c r="S18" s="63" t="e">
        <f>IF(AND('Mapa final'!#REF!="Alta",'Mapa final'!#REF!="Menor"),CONCATENATE("R3C",'Mapa final'!#REF!),"")</f>
        <v>#REF!</v>
      </c>
      <c r="T18" s="63" t="e">
        <f>IF(AND('Mapa final'!#REF!="Alta",'Mapa final'!#REF!="Menor"),CONCATENATE("R3C",'Mapa final'!#REF!),"")</f>
        <v>#REF!</v>
      </c>
      <c r="U18" s="64" t="e">
        <f>IF(AND('Mapa final'!#REF!="Alta",'Mapa final'!#REF!="Menor"),CONCATENATE("R3C",'Mapa final'!#REF!),"")</f>
        <v>#REF!</v>
      </c>
      <c r="V18" s="46">
        <f>IF(AND('Mapa final'!$Y$13="Alta",'Mapa final'!$AA$13="Moderado"),CONCATENATE("R3C",'Mapa final'!$O$13),"")</f>
      </c>
      <c r="W18" s="47" t="e">
        <f>IF(AND('Mapa final'!#REF!="Alta",'Mapa final'!#REF!="Moderado"),CONCATENATE("R3C",'Mapa final'!#REF!),"")</f>
        <v>#REF!</v>
      </c>
      <c r="X18" s="47" t="e">
        <f>IF(AND('Mapa final'!#REF!="Alta",'Mapa final'!#REF!="Moderado"),CONCATENATE("R3C",'Mapa final'!#REF!),"")</f>
        <v>#REF!</v>
      </c>
      <c r="Y18" s="47" t="e">
        <f>IF(AND('Mapa final'!#REF!="Alta",'Mapa final'!#REF!="Moderado"),CONCATENATE("R3C",'Mapa final'!#REF!),"")</f>
        <v>#REF!</v>
      </c>
      <c r="Z18" s="47" t="e">
        <f>IF(AND('Mapa final'!#REF!="Alta",'Mapa final'!#REF!="Moderado"),CONCATENATE("R3C",'Mapa final'!#REF!),"")</f>
        <v>#REF!</v>
      </c>
      <c r="AA18" s="48" t="e">
        <f>IF(AND('Mapa final'!#REF!="Alta",'Mapa final'!#REF!="Moderado"),CONCATENATE("R3C",'Mapa final'!#REF!),"")</f>
        <v>#REF!</v>
      </c>
      <c r="AB18" s="46">
        <f>IF(AND('Mapa final'!$Y$13="Alta",'Mapa final'!$AA$13="Mayor"),CONCATENATE("R3C",'Mapa final'!$O$13),"")</f>
      </c>
      <c r="AC18" s="47" t="e">
        <f>IF(AND('Mapa final'!#REF!="Alta",'Mapa final'!#REF!="Mayor"),CONCATENATE("R3C",'Mapa final'!#REF!),"")</f>
        <v>#REF!</v>
      </c>
      <c r="AD18" s="47" t="e">
        <f>IF(AND('Mapa final'!#REF!="Alta",'Mapa final'!#REF!="Mayor"),CONCATENATE("R3C",'Mapa final'!#REF!),"")</f>
        <v>#REF!</v>
      </c>
      <c r="AE18" s="47" t="e">
        <f>IF(AND('Mapa final'!#REF!="Alta",'Mapa final'!#REF!="Mayor"),CONCATENATE("R3C",'Mapa final'!#REF!),"")</f>
        <v>#REF!</v>
      </c>
      <c r="AF18" s="47" t="e">
        <f>IF(AND('Mapa final'!#REF!="Alta",'Mapa final'!#REF!="Mayor"),CONCATENATE("R3C",'Mapa final'!#REF!),"")</f>
        <v>#REF!</v>
      </c>
      <c r="AG18" s="48" t="e">
        <f>IF(AND('Mapa final'!#REF!="Alta",'Mapa final'!#REF!="Mayor"),CONCATENATE("R3C",'Mapa final'!#REF!),"")</f>
        <v>#REF!</v>
      </c>
      <c r="AH18" s="49">
        <f>IF(AND('Mapa final'!$Y$13="Alta",'Mapa final'!$AA$13="Catastrófico"),CONCATENATE("R3C",'Mapa final'!$O$13),"")</f>
      </c>
      <c r="AI18" s="50" t="e">
        <f>IF(AND('Mapa final'!#REF!="Alta",'Mapa final'!#REF!="Catastrófico"),CONCATENATE("R3C",'Mapa final'!#REF!),"")</f>
        <v>#REF!</v>
      </c>
      <c r="AJ18" s="50" t="e">
        <f>IF(AND('Mapa final'!#REF!="Alta",'Mapa final'!#REF!="Catastrófico"),CONCATENATE("R3C",'Mapa final'!#REF!),"")</f>
        <v>#REF!</v>
      </c>
      <c r="AK18" s="50" t="e">
        <f>IF(AND('Mapa final'!#REF!="Alta",'Mapa final'!#REF!="Catastrófico"),CONCATENATE("R3C",'Mapa final'!#REF!),"")</f>
        <v>#REF!</v>
      </c>
      <c r="AL18" s="50" t="e">
        <f>IF(AND('Mapa final'!#REF!="Alta",'Mapa final'!#REF!="Catastrófico"),CONCATENATE("R3C",'Mapa final'!#REF!),"")</f>
        <v>#REF!</v>
      </c>
      <c r="AM18" s="51" t="e">
        <f>IF(AND('Mapa final'!#REF!="Alta",'Mapa final'!#REF!="Catastrófico"),CONCATENATE("R3C",'Mapa final'!#REF!),"")</f>
        <v>#REF!</v>
      </c>
      <c r="AN18" s="78"/>
      <c r="AO18" s="315"/>
      <c r="AP18" s="316"/>
      <c r="AQ18" s="316"/>
      <c r="AR18" s="316"/>
      <c r="AS18" s="316"/>
      <c r="AT18" s="317"/>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row>
    <row r="19" spans="1:76" ht="15" customHeight="1">
      <c r="A19" s="78"/>
      <c r="B19" s="264"/>
      <c r="C19" s="264"/>
      <c r="D19" s="265"/>
      <c r="E19" s="305"/>
      <c r="F19" s="306"/>
      <c r="G19" s="306"/>
      <c r="H19" s="306"/>
      <c r="I19" s="322"/>
      <c r="J19" s="62" t="e">
        <f>IF(AND('Mapa final'!#REF!="Alta",'Mapa final'!#REF!="Leve"),CONCATENATE("R4C",'Mapa final'!#REF!),"")</f>
        <v>#REF!</v>
      </c>
      <c r="K19" s="63" t="e">
        <f>IF(AND('Mapa final'!#REF!="Alta",'Mapa final'!#REF!="Leve"),CONCATENATE("R4C",'Mapa final'!#REF!),"")</f>
        <v>#REF!</v>
      </c>
      <c r="L19" s="63" t="e">
        <f>IF(AND('Mapa final'!#REF!="Alta",'Mapa final'!#REF!="Leve"),CONCATENATE("R4C",'Mapa final'!#REF!),"")</f>
        <v>#REF!</v>
      </c>
      <c r="M19" s="63" t="e">
        <f>IF(AND('Mapa final'!#REF!="Alta",'Mapa final'!#REF!="Leve"),CONCATENATE("R4C",'Mapa final'!#REF!),"")</f>
        <v>#REF!</v>
      </c>
      <c r="N19" s="63" t="e">
        <f>IF(AND('Mapa final'!#REF!="Alta",'Mapa final'!#REF!="Leve"),CONCATENATE("R4C",'Mapa final'!#REF!),"")</f>
        <v>#REF!</v>
      </c>
      <c r="O19" s="64" t="e">
        <f>IF(AND('Mapa final'!#REF!="Alta",'Mapa final'!#REF!="Leve"),CONCATENATE("R4C",'Mapa final'!#REF!),"")</f>
        <v>#REF!</v>
      </c>
      <c r="P19" s="62" t="e">
        <f>IF(AND('Mapa final'!#REF!="Alta",'Mapa final'!#REF!="Menor"),CONCATENATE("R4C",'Mapa final'!#REF!),"")</f>
        <v>#REF!</v>
      </c>
      <c r="Q19" s="63" t="e">
        <f>IF(AND('Mapa final'!#REF!="Alta",'Mapa final'!#REF!="Menor"),CONCATENATE("R4C",'Mapa final'!#REF!),"")</f>
        <v>#REF!</v>
      </c>
      <c r="R19" s="63" t="e">
        <f>IF(AND('Mapa final'!#REF!="Alta",'Mapa final'!#REF!="Menor"),CONCATENATE("R4C",'Mapa final'!#REF!),"")</f>
        <v>#REF!</v>
      </c>
      <c r="S19" s="63" t="e">
        <f>IF(AND('Mapa final'!#REF!="Alta",'Mapa final'!#REF!="Menor"),CONCATENATE("R4C",'Mapa final'!#REF!),"")</f>
        <v>#REF!</v>
      </c>
      <c r="T19" s="63" t="e">
        <f>IF(AND('Mapa final'!#REF!="Alta",'Mapa final'!#REF!="Menor"),CONCATENATE("R4C",'Mapa final'!#REF!),"")</f>
        <v>#REF!</v>
      </c>
      <c r="U19" s="64" t="e">
        <f>IF(AND('Mapa final'!#REF!="Alta",'Mapa final'!#REF!="Menor"),CONCATENATE("R4C",'Mapa final'!#REF!),"")</f>
        <v>#REF!</v>
      </c>
      <c r="V19" s="46" t="e">
        <f>IF(AND('Mapa final'!#REF!="Alta",'Mapa final'!#REF!="Moderado"),CONCATENATE("R4C",'Mapa final'!#REF!),"")</f>
        <v>#REF!</v>
      </c>
      <c r="W19" s="47" t="e">
        <f>IF(AND('Mapa final'!#REF!="Alta",'Mapa final'!#REF!="Moderado"),CONCATENATE("R4C",'Mapa final'!#REF!),"")</f>
        <v>#REF!</v>
      </c>
      <c r="X19" s="52" t="e">
        <f>IF(AND('Mapa final'!#REF!="Alta",'Mapa final'!#REF!="Moderado"),CONCATENATE("R4C",'Mapa final'!#REF!),"")</f>
        <v>#REF!</v>
      </c>
      <c r="Y19" s="52" t="e">
        <f>IF(AND('Mapa final'!#REF!="Alta",'Mapa final'!#REF!="Moderado"),CONCATENATE("R4C",'Mapa final'!#REF!),"")</f>
        <v>#REF!</v>
      </c>
      <c r="Z19" s="52" t="e">
        <f>IF(AND('Mapa final'!#REF!="Alta",'Mapa final'!#REF!="Moderado"),CONCATENATE("R4C",'Mapa final'!#REF!),"")</f>
        <v>#REF!</v>
      </c>
      <c r="AA19" s="48" t="e">
        <f>IF(AND('Mapa final'!#REF!="Alta",'Mapa final'!#REF!="Moderado"),CONCATENATE("R4C",'Mapa final'!#REF!),"")</f>
        <v>#REF!</v>
      </c>
      <c r="AB19" s="46" t="e">
        <f>IF(AND('Mapa final'!#REF!="Alta",'Mapa final'!#REF!="Mayor"),CONCATENATE("R4C",'Mapa final'!#REF!),"")</f>
        <v>#REF!</v>
      </c>
      <c r="AC19" s="47" t="e">
        <f>IF(AND('Mapa final'!#REF!="Alta",'Mapa final'!#REF!="Mayor"),CONCATENATE("R4C",'Mapa final'!#REF!),"")</f>
        <v>#REF!</v>
      </c>
      <c r="AD19" s="52" t="e">
        <f>IF(AND('Mapa final'!#REF!="Alta",'Mapa final'!#REF!="Mayor"),CONCATENATE("R4C",'Mapa final'!#REF!),"")</f>
        <v>#REF!</v>
      </c>
      <c r="AE19" s="52" t="e">
        <f>IF(AND('Mapa final'!#REF!="Alta",'Mapa final'!#REF!="Mayor"),CONCATENATE("R4C",'Mapa final'!#REF!),"")</f>
        <v>#REF!</v>
      </c>
      <c r="AF19" s="52" t="e">
        <f>IF(AND('Mapa final'!#REF!="Alta",'Mapa final'!#REF!="Mayor"),CONCATENATE("R4C",'Mapa final'!#REF!),"")</f>
        <v>#REF!</v>
      </c>
      <c r="AG19" s="48" t="e">
        <f>IF(AND('Mapa final'!#REF!="Alta",'Mapa final'!#REF!="Mayor"),CONCATENATE("R4C",'Mapa final'!#REF!),"")</f>
        <v>#REF!</v>
      </c>
      <c r="AH19" s="49" t="e">
        <f>IF(AND('Mapa final'!#REF!="Alta",'Mapa final'!#REF!="Catastrófico"),CONCATENATE("R4C",'Mapa final'!#REF!),"")</f>
        <v>#REF!</v>
      </c>
      <c r="AI19" s="50" t="e">
        <f>IF(AND('Mapa final'!#REF!="Alta",'Mapa final'!#REF!="Catastrófico"),CONCATENATE("R4C",'Mapa final'!#REF!),"")</f>
        <v>#REF!</v>
      </c>
      <c r="AJ19" s="50" t="e">
        <f>IF(AND('Mapa final'!#REF!="Alta",'Mapa final'!#REF!="Catastrófico"),CONCATENATE("R4C",'Mapa final'!#REF!),"")</f>
        <v>#REF!</v>
      </c>
      <c r="AK19" s="50" t="e">
        <f>IF(AND('Mapa final'!#REF!="Alta",'Mapa final'!#REF!="Catastrófico"),CONCATENATE("R4C",'Mapa final'!#REF!),"")</f>
        <v>#REF!</v>
      </c>
      <c r="AL19" s="50" t="e">
        <f>IF(AND('Mapa final'!#REF!="Alta",'Mapa final'!#REF!="Catastrófico"),CONCATENATE("R4C",'Mapa final'!#REF!),"")</f>
        <v>#REF!</v>
      </c>
      <c r="AM19" s="51" t="e">
        <f>IF(AND('Mapa final'!#REF!="Alta",'Mapa final'!#REF!="Catastrófico"),CONCATENATE("R4C",'Mapa final'!#REF!),"")</f>
        <v>#REF!</v>
      </c>
      <c r="AN19" s="78"/>
      <c r="AO19" s="315"/>
      <c r="AP19" s="316"/>
      <c r="AQ19" s="316"/>
      <c r="AR19" s="316"/>
      <c r="AS19" s="316"/>
      <c r="AT19" s="317"/>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row>
    <row r="20" spans="1:76" ht="15" customHeight="1">
      <c r="A20" s="78"/>
      <c r="B20" s="264"/>
      <c r="C20" s="264"/>
      <c r="D20" s="265"/>
      <c r="E20" s="305"/>
      <c r="F20" s="306"/>
      <c r="G20" s="306"/>
      <c r="H20" s="306"/>
      <c r="I20" s="322"/>
      <c r="J20" s="62" t="e">
        <f>IF(AND('Mapa final'!#REF!="Alta",'Mapa final'!#REF!="Leve"),CONCATENATE("R5C",'Mapa final'!#REF!),"")</f>
        <v>#REF!</v>
      </c>
      <c r="K20" s="63" t="e">
        <f>IF(AND('Mapa final'!#REF!="Alta",'Mapa final'!#REF!="Leve"),CONCATENATE("R5C",'Mapa final'!#REF!),"")</f>
        <v>#REF!</v>
      </c>
      <c r="L20" s="63" t="e">
        <f>IF(AND('Mapa final'!#REF!="Alta",'Mapa final'!#REF!="Leve"),CONCATENATE("R5C",'Mapa final'!#REF!),"")</f>
        <v>#REF!</v>
      </c>
      <c r="M20" s="63" t="e">
        <f>IF(AND('Mapa final'!#REF!="Alta",'Mapa final'!#REF!="Leve"),CONCATENATE("R5C",'Mapa final'!#REF!),"")</f>
        <v>#REF!</v>
      </c>
      <c r="N20" s="63" t="e">
        <f>IF(AND('Mapa final'!#REF!="Alta",'Mapa final'!#REF!="Leve"),CONCATENATE("R5C",'Mapa final'!#REF!),"")</f>
        <v>#REF!</v>
      </c>
      <c r="O20" s="64" t="e">
        <f>IF(AND('Mapa final'!#REF!="Alta",'Mapa final'!#REF!="Leve"),CONCATENATE("R5C",'Mapa final'!#REF!),"")</f>
        <v>#REF!</v>
      </c>
      <c r="P20" s="62" t="e">
        <f>IF(AND('Mapa final'!#REF!="Alta",'Mapa final'!#REF!="Menor"),CONCATENATE("R5C",'Mapa final'!#REF!),"")</f>
        <v>#REF!</v>
      </c>
      <c r="Q20" s="63" t="e">
        <f>IF(AND('Mapa final'!#REF!="Alta",'Mapa final'!#REF!="Menor"),CONCATENATE("R5C",'Mapa final'!#REF!),"")</f>
        <v>#REF!</v>
      </c>
      <c r="R20" s="63" t="e">
        <f>IF(AND('Mapa final'!#REF!="Alta",'Mapa final'!#REF!="Menor"),CONCATENATE("R5C",'Mapa final'!#REF!),"")</f>
        <v>#REF!</v>
      </c>
      <c r="S20" s="63" t="e">
        <f>IF(AND('Mapa final'!#REF!="Alta",'Mapa final'!#REF!="Menor"),CONCATENATE("R5C",'Mapa final'!#REF!),"")</f>
        <v>#REF!</v>
      </c>
      <c r="T20" s="63" t="e">
        <f>IF(AND('Mapa final'!#REF!="Alta",'Mapa final'!#REF!="Menor"),CONCATENATE("R5C",'Mapa final'!#REF!),"")</f>
        <v>#REF!</v>
      </c>
      <c r="U20" s="64" t="e">
        <f>IF(AND('Mapa final'!#REF!="Alta",'Mapa final'!#REF!="Menor"),CONCATENATE("R5C",'Mapa final'!#REF!),"")</f>
        <v>#REF!</v>
      </c>
      <c r="V20" s="46" t="e">
        <f>IF(AND('Mapa final'!#REF!="Alta",'Mapa final'!#REF!="Moderado"),CONCATENATE("R5C",'Mapa final'!#REF!),"")</f>
        <v>#REF!</v>
      </c>
      <c r="W20" s="47" t="e">
        <f>IF(AND('Mapa final'!#REF!="Alta",'Mapa final'!#REF!="Moderado"),CONCATENATE("R5C",'Mapa final'!#REF!),"")</f>
        <v>#REF!</v>
      </c>
      <c r="X20" s="52" t="e">
        <f>IF(AND('Mapa final'!#REF!="Alta",'Mapa final'!#REF!="Moderado"),CONCATENATE("R5C",'Mapa final'!#REF!),"")</f>
        <v>#REF!</v>
      </c>
      <c r="Y20" s="52" t="e">
        <f>IF(AND('Mapa final'!#REF!="Alta",'Mapa final'!#REF!="Moderado"),CONCATENATE("R5C",'Mapa final'!#REF!),"")</f>
        <v>#REF!</v>
      </c>
      <c r="Z20" s="52" t="e">
        <f>IF(AND('Mapa final'!#REF!="Alta",'Mapa final'!#REF!="Moderado"),CONCATENATE("R5C",'Mapa final'!#REF!),"")</f>
        <v>#REF!</v>
      </c>
      <c r="AA20" s="48" t="e">
        <f>IF(AND('Mapa final'!#REF!="Alta",'Mapa final'!#REF!="Moderado"),CONCATENATE("R5C",'Mapa final'!#REF!),"")</f>
        <v>#REF!</v>
      </c>
      <c r="AB20" s="46" t="e">
        <f>IF(AND('Mapa final'!#REF!="Alta",'Mapa final'!#REF!="Mayor"),CONCATENATE("R5C",'Mapa final'!#REF!),"")</f>
        <v>#REF!</v>
      </c>
      <c r="AC20" s="47" t="e">
        <f>IF(AND('Mapa final'!#REF!="Alta",'Mapa final'!#REF!="Mayor"),CONCATENATE("R5C",'Mapa final'!#REF!),"")</f>
        <v>#REF!</v>
      </c>
      <c r="AD20" s="52" t="e">
        <f>IF(AND('Mapa final'!#REF!="Alta",'Mapa final'!#REF!="Mayor"),CONCATENATE("R5C",'Mapa final'!#REF!),"")</f>
        <v>#REF!</v>
      </c>
      <c r="AE20" s="52" t="e">
        <f>IF(AND('Mapa final'!#REF!="Alta",'Mapa final'!#REF!="Mayor"),CONCATENATE("R5C",'Mapa final'!#REF!),"")</f>
        <v>#REF!</v>
      </c>
      <c r="AF20" s="52" t="e">
        <f>IF(AND('Mapa final'!#REF!="Alta",'Mapa final'!#REF!="Mayor"),CONCATENATE("R5C",'Mapa final'!#REF!),"")</f>
        <v>#REF!</v>
      </c>
      <c r="AG20" s="48" t="e">
        <f>IF(AND('Mapa final'!#REF!="Alta",'Mapa final'!#REF!="Mayor"),CONCATENATE("R5C",'Mapa final'!#REF!),"")</f>
        <v>#REF!</v>
      </c>
      <c r="AH20" s="49" t="e">
        <f>IF(AND('Mapa final'!#REF!="Alta",'Mapa final'!#REF!="Catastrófico"),CONCATENATE("R5C",'Mapa final'!#REF!),"")</f>
        <v>#REF!</v>
      </c>
      <c r="AI20" s="50" t="e">
        <f>IF(AND('Mapa final'!#REF!="Alta",'Mapa final'!#REF!="Catastrófico"),CONCATENATE("R5C",'Mapa final'!#REF!),"")</f>
        <v>#REF!</v>
      </c>
      <c r="AJ20" s="50" t="e">
        <f>IF(AND('Mapa final'!#REF!="Alta",'Mapa final'!#REF!="Catastrófico"),CONCATENATE("R5C",'Mapa final'!#REF!),"")</f>
        <v>#REF!</v>
      </c>
      <c r="AK20" s="50" t="e">
        <f>IF(AND('Mapa final'!#REF!="Alta",'Mapa final'!#REF!="Catastrófico"),CONCATENATE("R5C",'Mapa final'!#REF!),"")</f>
        <v>#REF!</v>
      </c>
      <c r="AL20" s="50" t="e">
        <f>IF(AND('Mapa final'!#REF!="Alta",'Mapa final'!#REF!="Catastrófico"),CONCATENATE("R5C",'Mapa final'!#REF!),"")</f>
        <v>#REF!</v>
      </c>
      <c r="AM20" s="51" t="e">
        <f>IF(AND('Mapa final'!#REF!="Alta",'Mapa final'!#REF!="Catastrófico"),CONCATENATE("R5C",'Mapa final'!#REF!),"")</f>
        <v>#REF!</v>
      </c>
      <c r="AN20" s="78"/>
      <c r="AO20" s="315"/>
      <c r="AP20" s="316"/>
      <c r="AQ20" s="316"/>
      <c r="AR20" s="316"/>
      <c r="AS20" s="316"/>
      <c r="AT20" s="317"/>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row>
    <row r="21" spans="1:76" ht="15" customHeight="1">
      <c r="A21" s="78"/>
      <c r="B21" s="264"/>
      <c r="C21" s="264"/>
      <c r="D21" s="265"/>
      <c r="E21" s="305"/>
      <c r="F21" s="306"/>
      <c r="G21" s="306"/>
      <c r="H21" s="306"/>
      <c r="I21" s="322"/>
      <c r="J21" s="62" t="e">
        <f>IF(AND('Mapa final'!#REF!="Alta",'Mapa final'!#REF!="Leve"),CONCATENATE("R6C",'Mapa final'!#REF!),"")</f>
        <v>#REF!</v>
      </c>
      <c r="K21" s="63" t="e">
        <f>IF(AND('Mapa final'!#REF!="Alta",'Mapa final'!#REF!="Leve"),CONCATENATE("R6C",'Mapa final'!#REF!),"")</f>
        <v>#REF!</v>
      </c>
      <c r="L21" s="63" t="e">
        <f>IF(AND('Mapa final'!#REF!="Alta",'Mapa final'!#REF!="Leve"),CONCATENATE("R6C",'Mapa final'!#REF!),"")</f>
        <v>#REF!</v>
      </c>
      <c r="M21" s="63" t="e">
        <f>IF(AND('Mapa final'!#REF!="Alta",'Mapa final'!#REF!="Leve"),CONCATENATE("R6C",'Mapa final'!#REF!),"")</f>
        <v>#REF!</v>
      </c>
      <c r="N21" s="63" t="e">
        <f>IF(AND('Mapa final'!#REF!="Alta",'Mapa final'!#REF!="Leve"),CONCATENATE("R6C",'Mapa final'!#REF!),"")</f>
        <v>#REF!</v>
      </c>
      <c r="O21" s="64" t="e">
        <f>IF(AND('Mapa final'!#REF!="Alta",'Mapa final'!#REF!="Leve"),CONCATENATE("R6C",'Mapa final'!#REF!),"")</f>
        <v>#REF!</v>
      </c>
      <c r="P21" s="62" t="e">
        <f>IF(AND('Mapa final'!#REF!="Alta",'Mapa final'!#REF!="Menor"),CONCATENATE("R6C",'Mapa final'!#REF!),"")</f>
        <v>#REF!</v>
      </c>
      <c r="Q21" s="63" t="e">
        <f>IF(AND('Mapa final'!#REF!="Alta",'Mapa final'!#REF!="Menor"),CONCATENATE("R6C",'Mapa final'!#REF!),"")</f>
        <v>#REF!</v>
      </c>
      <c r="R21" s="63" t="e">
        <f>IF(AND('Mapa final'!#REF!="Alta",'Mapa final'!#REF!="Menor"),CONCATENATE("R6C",'Mapa final'!#REF!),"")</f>
        <v>#REF!</v>
      </c>
      <c r="S21" s="63" t="e">
        <f>IF(AND('Mapa final'!#REF!="Alta",'Mapa final'!#REF!="Menor"),CONCATENATE("R6C",'Mapa final'!#REF!),"")</f>
        <v>#REF!</v>
      </c>
      <c r="T21" s="63" t="e">
        <f>IF(AND('Mapa final'!#REF!="Alta",'Mapa final'!#REF!="Menor"),CONCATENATE("R6C",'Mapa final'!#REF!),"")</f>
        <v>#REF!</v>
      </c>
      <c r="U21" s="64" t="e">
        <f>IF(AND('Mapa final'!#REF!="Alta",'Mapa final'!#REF!="Menor"),CONCATENATE("R6C",'Mapa final'!#REF!),"")</f>
        <v>#REF!</v>
      </c>
      <c r="V21" s="46" t="e">
        <f>IF(AND('Mapa final'!#REF!="Alta",'Mapa final'!#REF!="Moderado"),CONCATENATE("R6C",'Mapa final'!#REF!),"")</f>
        <v>#REF!</v>
      </c>
      <c r="W21" s="47" t="e">
        <f>IF(AND('Mapa final'!#REF!="Alta",'Mapa final'!#REF!="Moderado"),CONCATENATE("R6C",'Mapa final'!#REF!),"")</f>
        <v>#REF!</v>
      </c>
      <c r="X21" s="52" t="e">
        <f>IF(AND('Mapa final'!#REF!="Alta",'Mapa final'!#REF!="Moderado"),CONCATENATE("R6C",'Mapa final'!#REF!),"")</f>
        <v>#REF!</v>
      </c>
      <c r="Y21" s="52" t="e">
        <f>IF(AND('Mapa final'!#REF!="Alta",'Mapa final'!#REF!="Moderado"),CONCATENATE("R6C",'Mapa final'!#REF!),"")</f>
        <v>#REF!</v>
      </c>
      <c r="Z21" s="52" t="e">
        <f>IF(AND('Mapa final'!#REF!="Alta",'Mapa final'!#REF!="Moderado"),CONCATENATE("R6C",'Mapa final'!#REF!),"")</f>
        <v>#REF!</v>
      </c>
      <c r="AA21" s="48" t="e">
        <f>IF(AND('Mapa final'!#REF!="Alta",'Mapa final'!#REF!="Moderado"),CONCATENATE("R6C",'Mapa final'!#REF!),"")</f>
        <v>#REF!</v>
      </c>
      <c r="AB21" s="46" t="e">
        <f>IF(AND('Mapa final'!#REF!="Alta",'Mapa final'!#REF!="Mayor"),CONCATENATE("R6C",'Mapa final'!#REF!),"")</f>
        <v>#REF!</v>
      </c>
      <c r="AC21" s="47" t="e">
        <f>IF(AND('Mapa final'!#REF!="Alta",'Mapa final'!#REF!="Mayor"),CONCATENATE("R6C",'Mapa final'!#REF!),"")</f>
        <v>#REF!</v>
      </c>
      <c r="AD21" s="52" t="e">
        <f>IF(AND('Mapa final'!#REF!="Alta",'Mapa final'!#REF!="Mayor"),CONCATENATE("R6C",'Mapa final'!#REF!),"")</f>
        <v>#REF!</v>
      </c>
      <c r="AE21" s="52" t="e">
        <f>IF(AND('Mapa final'!#REF!="Alta",'Mapa final'!#REF!="Mayor"),CONCATENATE("R6C",'Mapa final'!#REF!),"")</f>
        <v>#REF!</v>
      </c>
      <c r="AF21" s="52" t="e">
        <f>IF(AND('Mapa final'!#REF!="Alta",'Mapa final'!#REF!="Mayor"),CONCATENATE("R6C",'Mapa final'!#REF!),"")</f>
        <v>#REF!</v>
      </c>
      <c r="AG21" s="48" t="e">
        <f>IF(AND('Mapa final'!#REF!="Alta",'Mapa final'!#REF!="Mayor"),CONCATENATE("R6C",'Mapa final'!#REF!),"")</f>
        <v>#REF!</v>
      </c>
      <c r="AH21" s="49" t="e">
        <f>IF(AND('Mapa final'!#REF!="Alta",'Mapa final'!#REF!="Catastrófico"),CONCATENATE("R6C",'Mapa final'!#REF!),"")</f>
        <v>#REF!</v>
      </c>
      <c r="AI21" s="50" t="e">
        <f>IF(AND('Mapa final'!#REF!="Alta",'Mapa final'!#REF!="Catastrófico"),CONCATENATE("R6C",'Mapa final'!#REF!),"")</f>
        <v>#REF!</v>
      </c>
      <c r="AJ21" s="50" t="e">
        <f>IF(AND('Mapa final'!#REF!="Alta",'Mapa final'!#REF!="Catastrófico"),CONCATENATE("R6C",'Mapa final'!#REF!),"")</f>
        <v>#REF!</v>
      </c>
      <c r="AK21" s="50" t="e">
        <f>IF(AND('Mapa final'!#REF!="Alta",'Mapa final'!#REF!="Catastrófico"),CONCATENATE("R6C",'Mapa final'!#REF!),"")</f>
        <v>#REF!</v>
      </c>
      <c r="AL21" s="50" t="e">
        <f>IF(AND('Mapa final'!#REF!="Alta",'Mapa final'!#REF!="Catastrófico"),CONCATENATE("R6C",'Mapa final'!#REF!),"")</f>
        <v>#REF!</v>
      </c>
      <c r="AM21" s="51" t="e">
        <f>IF(AND('Mapa final'!#REF!="Alta",'Mapa final'!#REF!="Catastrófico"),CONCATENATE("R6C",'Mapa final'!#REF!),"")</f>
        <v>#REF!</v>
      </c>
      <c r="AN21" s="78"/>
      <c r="AO21" s="315"/>
      <c r="AP21" s="316"/>
      <c r="AQ21" s="316"/>
      <c r="AR21" s="316"/>
      <c r="AS21" s="316"/>
      <c r="AT21" s="317"/>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row>
    <row r="22" spans="1:76" ht="15" customHeight="1">
      <c r="A22" s="78"/>
      <c r="B22" s="264"/>
      <c r="C22" s="264"/>
      <c r="D22" s="265"/>
      <c r="E22" s="305"/>
      <c r="F22" s="306"/>
      <c r="G22" s="306"/>
      <c r="H22" s="306"/>
      <c r="I22" s="322"/>
      <c r="J22" s="62" t="e">
        <f>IF(AND('Mapa final'!#REF!="Alta",'Mapa final'!#REF!="Leve"),CONCATENATE("R7C",'Mapa final'!#REF!),"")</f>
        <v>#REF!</v>
      </c>
      <c r="K22" s="63" t="e">
        <f>IF(AND('Mapa final'!#REF!="Alta",'Mapa final'!#REF!="Leve"),CONCATENATE("R7C",'Mapa final'!#REF!),"")</f>
        <v>#REF!</v>
      </c>
      <c r="L22" s="63" t="e">
        <f>IF(AND('Mapa final'!#REF!="Alta",'Mapa final'!#REF!="Leve"),CONCATENATE("R7C",'Mapa final'!#REF!),"")</f>
        <v>#REF!</v>
      </c>
      <c r="M22" s="63" t="e">
        <f>IF(AND('Mapa final'!#REF!="Alta",'Mapa final'!#REF!="Leve"),CONCATENATE("R7C",'Mapa final'!#REF!),"")</f>
        <v>#REF!</v>
      </c>
      <c r="N22" s="63" t="e">
        <f>IF(AND('Mapa final'!#REF!="Alta",'Mapa final'!#REF!="Leve"),CONCATENATE("R7C",'Mapa final'!#REF!),"")</f>
        <v>#REF!</v>
      </c>
      <c r="O22" s="64" t="e">
        <f>IF(AND('Mapa final'!#REF!="Alta",'Mapa final'!#REF!="Leve"),CONCATENATE("R7C",'Mapa final'!#REF!),"")</f>
        <v>#REF!</v>
      </c>
      <c r="P22" s="62" t="e">
        <f>IF(AND('Mapa final'!#REF!="Alta",'Mapa final'!#REF!="Menor"),CONCATENATE("R7C",'Mapa final'!#REF!),"")</f>
        <v>#REF!</v>
      </c>
      <c r="Q22" s="63" t="e">
        <f>IF(AND('Mapa final'!#REF!="Alta",'Mapa final'!#REF!="Menor"),CONCATENATE("R7C",'Mapa final'!#REF!),"")</f>
        <v>#REF!</v>
      </c>
      <c r="R22" s="63" t="e">
        <f>IF(AND('Mapa final'!#REF!="Alta",'Mapa final'!#REF!="Menor"),CONCATENATE("R7C",'Mapa final'!#REF!),"")</f>
        <v>#REF!</v>
      </c>
      <c r="S22" s="63" t="e">
        <f>IF(AND('Mapa final'!#REF!="Alta",'Mapa final'!#REF!="Menor"),CONCATENATE("R7C",'Mapa final'!#REF!),"")</f>
        <v>#REF!</v>
      </c>
      <c r="T22" s="63" t="e">
        <f>IF(AND('Mapa final'!#REF!="Alta",'Mapa final'!#REF!="Menor"),CONCATENATE("R7C",'Mapa final'!#REF!),"")</f>
        <v>#REF!</v>
      </c>
      <c r="U22" s="64" t="e">
        <f>IF(AND('Mapa final'!#REF!="Alta",'Mapa final'!#REF!="Menor"),CONCATENATE("R7C",'Mapa final'!#REF!),"")</f>
        <v>#REF!</v>
      </c>
      <c r="V22" s="46" t="e">
        <f>IF(AND('Mapa final'!#REF!="Alta",'Mapa final'!#REF!="Moderado"),CONCATENATE("R7C",'Mapa final'!#REF!),"")</f>
        <v>#REF!</v>
      </c>
      <c r="W22" s="47" t="e">
        <f>IF(AND('Mapa final'!#REF!="Alta",'Mapa final'!#REF!="Moderado"),CONCATENATE("R7C",'Mapa final'!#REF!),"")</f>
        <v>#REF!</v>
      </c>
      <c r="X22" s="52" t="e">
        <f>IF(AND('Mapa final'!#REF!="Alta",'Mapa final'!#REF!="Moderado"),CONCATENATE("R7C",'Mapa final'!#REF!),"")</f>
        <v>#REF!</v>
      </c>
      <c r="Y22" s="52" t="e">
        <f>IF(AND('Mapa final'!#REF!="Alta",'Mapa final'!#REF!="Moderado"),CONCATENATE("R7C",'Mapa final'!#REF!),"")</f>
        <v>#REF!</v>
      </c>
      <c r="Z22" s="52" t="e">
        <f>IF(AND('Mapa final'!#REF!="Alta",'Mapa final'!#REF!="Moderado"),CONCATENATE("R7C",'Mapa final'!#REF!),"")</f>
        <v>#REF!</v>
      </c>
      <c r="AA22" s="48" t="e">
        <f>IF(AND('Mapa final'!#REF!="Alta",'Mapa final'!#REF!="Moderado"),CONCATENATE("R7C",'Mapa final'!#REF!),"")</f>
        <v>#REF!</v>
      </c>
      <c r="AB22" s="46" t="e">
        <f>IF(AND('Mapa final'!#REF!="Alta",'Mapa final'!#REF!="Mayor"),CONCATENATE("R7C",'Mapa final'!#REF!),"")</f>
        <v>#REF!</v>
      </c>
      <c r="AC22" s="47" t="e">
        <f>IF(AND('Mapa final'!#REF!="Alta",'Mapa final'!#REF!="Mayor"),CONCATENATE("R7C",'Mapa final'!#REF!),"")</f>
        <v>#REF!</v>
      </c>
      <c r="AD22" s="52" t="e">
        <f>IF(AND('Mapa final'!#REF!="Alta",'Mapa final'!#REF!="Mayor"),CONCATENATE("R7C",'Mapa final'!#REF!),"")</f>
        <v>#REF!</v>
      </c>
      <c r="AE22" s="52" t="e">
        <f>IF(AND('Mapa final'!#REF!="Alta",'Mapa final'!#REF!="Mayor"),CONCATENATE("R7C",'Mapa final'!#REF!),"")</f>
        <v>#REF!</v>
      </c>
      <c r="AF22" s="52" t="e">
        <f>IF(AND('Mapa final'!#REF!="Alta",'Mapa final'!#REF!="Mayor"),CONCATENATE("R7C",'Mapa final'!#REF!),"")</f>
        <v>#REF!</v>
      </c>
      <c r="AG22" s="48" t="e">
        <f>IF(AND('Mapa final'!#REF!="Alta",'Mapa final'!#REF!="Mayor"),CONCATENATE("R7C",'Mapa final'!#REF!),"")</f>
        <v>#REF!</v>
      </c>
      <c r="AH22" s="49" t="e">
        <f>IF(AND('Mapa final'!#REF!="Alta",'Mapa final'!#REF!="Catastrófico"),CONCATENATE("R7C",'Mapa final'!#REF!),"")</f>
        <v>#REF!</v>
      </c>
      <c r="AI22" s="50" t="e">
        <f>IF(AND('Mapa final'!#REF!="Alta",'Mapa final'!#REF!="Catastrófico"),CONCATENATE("R7C",'Mapa final'!#REF!),"")</f>
        <v>#REF!</v>
      </c>
      <c r="AJ22" s="50" t="e">
        <f>IF(AND('Mapa final'!#REF!="Alta",'Mapa final'!#REF!="Catastrófico"),CONCATENATE("R7C",'Mapa final'!#REF!),"")</f>
        <v>#REF!</v>
      </c>
      <c r="AK22" s="50" t="e">
        <f>IF(AND('Mapa final'!#REF!="Alta",'Mapa final'!#REF!="Catastrófico"),CONCATENATE("R7C",'Mapa final'!#REF!),"")</f>
        <v>#REF!</v>
      </c>
      <c r="AL22" s="50" t="e">
        <f>IF(AND('Mapa final'!#REF!="Alta",'Mapa final'!#REF!="Catastrófico"),CONCATENATE("R7C",'Mapa final'!#REF!),"")</f>
        <v>#REF!</v>
      </c>
      <c r="AM22" s="51" t="e">
        <f>IF(AND('Mapa final'!#REF!="Alta",'Mapa final'!#REF!="Catastrófico"),CONCATENATE("R7C",'Mapa final'!#REF!),"")</f>
        <v>#REF!</v>
      </c>
      <c r="AN22" s="78"/>
      <c r="AO22" s="315"/>
      <c r="AP22" s="316"/>
      <c r="AQ22" s="316"/>
      <c r="AR22" s="316"/>
      <c r="AS22" s="316"/>
      <c r="AT22" s="317"/>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row>
    <row r="23" spans="1:76" ht="15" customHeight="1">
      <c r="A23" s="78"/>
      <c r="B23" s="264"/>
      <c r="C23" s="264"/>
      <c r="D23" s="265"/>
      <c r="E23" s="305"/>
      <c r="F23" s="306"/>
      <c r="G23" s="306"/>
      <c r="H23" s="306"/>
      <c r="I23" s="322"/>
      <c r="J23" s="62" t="e">
        <f>IF(AND('Mapa final'!#REF!="Alta",'Mapa final'!#REF!="Leve"),CONCATENATE("R8C",'Mapa final'!#REF!),"")</f>
        <v>#REF!</v>
      </c>
      <c r="K23" s="63" t="e">
        <f>IF(AND('Mapa final'!#REF!="Alta",'Mapa final'!#REF!="Leve"),CONCATENATE("R8C",'Mapa final'!#REF!),"")</f>
        <v>#REF!</v>
      </c>
      <c r="L23" s="63" t="e">
        <f>IF(AND('Mapa final'!#REF!="Alta",'Mapa final'!#REF!="Leve"),CONCATENATE("R8C",'Mapa final'!#REF!),"")</f>
        <v>#REF!</v>
      </c>
      <c r="M23" s="63" t="e">
        <f>IF(AND('Mapa final'!#REF!="Alta",'Mapa final'!#REF!="Leve"),CONCATENATE("R8C",'Mapa final'!#REF!),"")</f>
        <v>#REF!</v>
      </c>
      <c r="N23" s="63" t="e">
        <f>IF(AND('Mapa final'!#REF!="Alta",'Mapa final'!#REF!="Leve"),CONCATENATE("R8C",'Mapa final'!#REF!),"")</f>
        <v>#REF!</v>
      </c>
      <c r="O23" s="64" t="e">
        <f>IF(AND('Mapa final'!#REF!="Alta",'Mapa final'!#REF!="Leve"),CONCATENATE("R8C",'Mapa final'!#REF!),"")</f>
        <v>#REF!</v>
      </c>
      <c r="P23" s="62" t="e">
        <f>IF(AND('Mapa final'!#REF!="Alta",'Mapa final'!#REF!="Menor"),CONCATENATE("R8C",'Mapa final'!#REF!),"")</f>
        <v>#REF!</v>
      </c>
      <c r="Q23" s="63" t="e">
        <f>IF(AND('Mapa final'!#REF!="Alta",'Mapa final'!#REF!="Menor"),CONCATENATE("R8C",'Mapa final'!#REF!),"")</f>
        <v>#REF!</v>
      </c>
      <c r="R23" s="63" t="e">
        <f>IF(AND('Mapa final'!#REF!="Alta",'Mapa final'!#REF!="Menor"),CONCATENATE("R8C",'Mapa final'!#REF!),"")</f>
        <v>#REF!</v>
      </c>
      <c r="S23" s="63" t="e">
        <f>IF(AND('Mapa final'!#REF!="Alta",'Mapa final'!#REF!="Menor"),CONCATENATE("R8C",'Mapa final'!#REF!),"")</f>
        <v>#REF!</v>
      </c>
      <c r="T23" s="63" t="e">
        <f>IF(AND('Mapa final'!#REF!="Alta",'Mapa final'!#REF!="Menor"),CONCATENATE("R8C",'Mapa final'!#REF!),"")</f>
        <v>#REF!</v>
      </c>
      <c r="U23" s="64" t="e">
        <f>IF(AND('Mapa final'!#REF!="Alta",'Mapa final'!#REF!="Menor"),CONCATENATE("R8C",'Mapa final'!#REF!),"")</f>
        <v>#REF!</v>
      </c>
      <c r="V23" s="46" t="e">
        <f>IF(AND('Mapa final'!#REF!="Alta",'Mapa final'!#REF!="Moderado"),CONCATENATE("R8C",'Mapa final'!#REF!),"")</f>
        <v>#REF!</v>
      </c>
      <c r="W23" s="47" t="e">
        <f>IF(AND('Mapa final'!#REF!="Alta",'Mapa final'!#REF!="Moderado"),CONCATENATE("R8C",'Mapa final'!#REF!),"")</f>
        <v>#REF!</v>
      </c>
      <c r="X23" s="52" t="e">
        <f>IF(AND('Mapa final'!#REF!="Alta",'Mapa final'!#REF!="Moderado"),CONCATENATE("R8C",'Mapa final'!#REF!),"")</f>
        <v>#REF!</v>
      </c>
      <c r="Y23" s="52" t="e">
        <f>IF(AND('Mapa final'!#REF!="Alta",'Mapa final'!#REF!="Moderado"),CONCATENATE("R8C",'Mapa final'!#REF!),"")</f>
        <v>#REF!</v>
      </c>
      <c r="Z23" s="52" t="e">
        <f>IF(AND('Mapa final'!#REF!="Alta",'Mapa final'!#REF!="Moderado"),CONCATENATE("R8C",'Mapa final'!#REF!),"")</f>
        <v>#REF!</v>
      </c>
      <c r="AA23" s="48" t="e">
        <f>IF(AND('Mapa final'!#REF!="Alta",'Mapa final'!#REF!="Moderado"),CONCATENATE("R8C",'Mapa final'!#REF!),"")</f>
        <v>#REF!</v>
      </c>
      <c r="AB23" s="46" t="e">
        <f>IF(AND('Mapa final'!#REF!="Alta",'Mapa final'!#REF!="Mayor"),CONCATENATE("R8C",'Mapa final'!#REF!),"")</f>
        <v>#REF!</v>
      </c>
      <c r="AC23" s="47" t="e">
        <f>IF(AND('Mapa final'!#REF!="Alta",'Mapa final'!#REF!="Mayor"),CONCATENATE("R8C",'Mapa final'!#REF!),"")</f>
        <v>#REF!</v>
      </c>
      <c r="AD23" s="52" t="e">
        <f>IF(AND('Mapa final'!#REF!="Alta",'Mapa final'!#REF!="Mayor"),CONCATENATE("R8C",'Mapa final'!#REF!),"")</f>
        <v>#REF!</v>
      </c>
      <c r="AE23" s="52" t="e">
        <f>IF(AND('Mapa final'!#REF!="Alta",'Mapa final'!#REF!="Mayor"),CONCATENATE("R8C",'Mapa final'!#REF!),"")</f>
        <v>#REF!</v>
      </c>
      <c r="AF23" s="52" t="e">
        <f>IF(AND('Mapa final'!#REF!="Alta",'Mapa final'!#REF!="Mayor"),CONCATENATE("R8C",'Mapa final'!#REF!),"")</f>
        <v>#REF!</v>
      </c>
      <c r="AG23" s="48" t="e">
        <f>IF(AND('Mapa final'!#REF!="Alta",'Mapa final'!#REF!="Mayor"),CONCATENATE("R8C",'Mapa final'!#REF!),"")</f>
        <v>#REF!</v>
      </c>
      <c r="AH23" s="49" t="e">
        <f>IF(AND('Mapa final'!#REF!="Alta",'Mapa final'!#REF!="Catastrófico"),CONCATENATE("R8C",'Mapa final'!#REF!),"")</f>
        <v>#REF!</v>
      </c>
      <c r="AI23" s="50" t="e">
        <f>IF(AND('Mapa final'!#REF!="Alta",'Mapa final'!#REF!="Catastrófico"),CONCATENATE("R8C",'Mapa final'!#REF!),"")</f>
        <v>#REF!</v>
      </c>
      <c r="AJ23" s="50" t="e">
        <f>IF(AND('Mapa final'!#REF!="Alta",'Mapa final'!#REF!="Catastrófico"),CONCATENATE("R8C",'Mapa final'!#REF!),"")</f>
        <v>#REF!</v>
      </c>
      <c r="AK23" s="50" t="e">
        <f>IF(AND('Mapa final'!#REF!="Alta",'Mapa final'!#REF!="Catastrófico"),CONCATENATE("R8C",'Mapa final'!#REF!),"")</f>
        <v>#REF!</v>
      </c>
      <c r="AL23" s="50" t="e">
        <f>IF(AND('Mapa final'!#REF!="Alta",'Mapa final'!#REF!="Catastrófico"),CONCATENATE("R8C",'Mapa final'!#REF!),"")</f>
        <v>#REF!</v>
      </c>
      <c r="AM23" s="51" t="e">
        <f>IF(AND('Mapa final'!#REF!="Alta",'Mapa final'!#REF!="Catastrófico"),CONCATENATE("R8C",'Mapa final'!#REF!),"")</f>
        <v>#REF!</v>
      </c>
      <c r="AN23" s="78"/>
      <c r="AO23" s="315"/>
      <c r="AP23" s="316"/>
      <c r="AQ23" s="316"/>
      <c r="AR23" s="316"/>
      <c r="AS23" s="316"/>
      <c r="AT23" s="317"/>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row>
    <row r="24" spans="1:76" ht="15" customHeight="1">
      <c r="A24" s="78"/>
      <c r="B24" s="264"/>
      <c r="C24" s="264"/>
      <c r="D24" s="265"/>
      <c r="E24" s="305"/>
      <c r="F24" s="306"/>
      <c r="G24" s="306"/>
      <c r="H24" s="306"/>
      <c r="I24" s="322"/>
      <c r="J24" s="62" t="e">
        <f>IF(AND('Mapa final'!#REF!="Alta",'Mapa final'!#REF!="Leve"),CONCATENATE("R9C",'Mapa final'!#REF!),"")</f>
        <v>#REF!</v>
      </c>
      <c r="K24" s="63" t="e">
        <f>IF(AND('Mapa final'!#REF!="Alta",'Mapa final'!#REF!="Leve"),CONCATENATE("R9C",'Mapa final'!#REF!),"")</f>
        <v>#REF!</v>
      </c>
      <c r="L24" s="63" t="e">
        <f>IF(AND('Mapa final'!#REF!="Alta",'Mapa final'!#REF!="Leve"),CONCATENATE("R9C",'Mapa final'!#REF!),"")</f>
        <v>#REF!</v>
      </c>
      <c r="M24" s="63" t="e">
        <f>IF(AND('Mapa final'!#REF!="Alta",'Mapa final'!#REF!="Leve"),CONCATENATE("R9C",'Mapa final'!#REF!),"")</f>
        <v>#REF!</v>
      </c>
      <c r="N24" s="63" t="e">
        <f>IF(AND('Mapa final'!#REF!="Alta",'Mapa final'!#REF!="Leve"),CONCATENATE("R9C",'Mapa final'!#REF!),"")</f>
        <v>#REF!</v>
      </c>
      <c r="O24" s="64" t="e">
        <f>IF(AND('Mapa final'!#REF!="Alta",'Mapa final'!#REF!="Leve"),CONCATENATE("R9C",'Mapa final'!#REF!),"")</f>
        <v>#REF!</v>
      </c>
      <c r="P24" s="62" t="e">
        <f>IF(AND('Mapa final'!#REF!="Alta",'Mapa final'!#REF!="Menor"),CONCATENATE("R9C",'Mapa final'!#REF!),"")</f>
        <v>#REF!</v>
      </c>
      <c r="Q24" s="63" t="e">
        <f>IF(AND('Mapa final'!#REF!="Alta",'Mapa final'!#REF!="Menor"),CONCATENATE("R9C",'Mapa final'!#REF!),"")</f>
        <v>#REF!</v>
      </c>
      <c r="R24" s="63" t="e">
        <f>IF(AND('Mapa final'!#REF!="Alta",'Mapa final'!#REF!="Menor"),CONCATENATE("R9C",'Mapa final'!#REF!),"")</f>
        <v>#REF!</v>
      </c>
      <c r="S24" s="63" t="e">
        <f>IF(AND('Mapa final'!#REF!="Alta",'Mapa final'!#REF!="Menor"),CONCATENATE("R9C",'Mapa final'!#REF!),"")</f>
        <v>#REF!</v>
      </c>
      <c r="T24" s="63" t="e">
        <f>IF(AND('Mapa final'!#REF!="Alta",'Mapa final'!#REF!="Menor"),CONCATENATE("R9C",'Mapa final'!#REF!),"")</f>
        <v>#REF!</v>
      </c>
      <c r="U24" s="64" t="e">
        <f>IF(AND('Mapa final'!#REF!="Alta",'Mapa final'!#REF!="Menor"),CONCATENATE("R9C",'Mapa final'!#REF!),"")</f>
        <v>#REF!</v>
      </c>
      <c r="V24" s="46" t="e">
        <f>IF(AND('Mapa final'!#REF!="Alta",'Mapa final'!#REF!="Moderado"),CONCATENATE("R9C",'Mapa final'!#REF!),"")</f>
        <v>#REF!</v>
      </c>
      <c r="W24" s="47" t="e">
        <f>IF(AND('Mapa final'!#REF!="Alta",'Mapa final'!#REF!="Moderado"),CONCATENATE("R9C",'Mapa final'!#REF!),"")</f>
        <v>#REF!</v>
      </c>
      <c r="X24" s="52" t="e">
        <f>IF(AND('Mapa final'!#REF!="Alta",'Mapa final'!#REF!="Moderado"),CONCATENATE("R9C",'Mapa final'!#REF!),"")</f>
        <v>#REF!</v>
      </c>
      <c r="Y24" s="52" t="e">
        <f>IF(AND('Mapa final'!#REF!="Alta",'Mapa final'!#REF!="Moderado"),CONCATENATE("R9C",'Mapa final'!#REF!),"")</f>
        <v>#REF!</v>
      </c>
      <c r="Z24" s="52" t="e">
        <f>IF(AND('Mapa final'!#REF!="Alta",'Mapa final'!#REF!="Moderado"),CONCATENATE("R9C",'Mapa final'!#REF!),"")</f>
        <v>#REF!</v>
      </c>
      <c r="AA24" s="48" t="e">
        <f>IF(AND('Mapa final'!#REF!="Alta",'Mapa final'!#REF!="Moderado"),CONCATENATE("R9C",'Mapa final'!#REF!),"")</f>
        <v>#REF!</v>
      </c>
      <c r="AB24" s="46" t="e">
        <f>IF(AND('Mapa final'!#REF!="Alta",'Mapa final'!#REF!="Mayor"),CONCATENATE("R9C",'Mapa final'!#REF!),"")</f>
        <v>#REF!</v>
      </c>
      <c r="AC24" s="47" t="e">
        <f>IF(AND('Mapa final'!#REF!="Alta",'Mapa final'!#REF!="Mayor"),CONCATENATE("R9C",'Mapa final'!#REF!),"")</f>
        <v>#REF!</v>
      </c>
      <c r="AD24" s="52" t="e">
        <f>IF(AND('Mapa final'!#REF!="Alta",'Mapa final'!#REF!="Mayor"),CONCATENATE("R9C",'Mapa final'!#REF!),"")</f>
        <v>#REF!</v>
      </c>
      <c r="AE24" s="52" t="e">
        <f>IF(AND('Mapa final'!#REF!="Alta",'Mapa final'!#REF!="Mayor"),CONCATENATE("R9C",'Mapa final'!#REF!),"")</f>
        <v>#REF!</v>
      </c>
      <c r="AF24" s="52" t="e">
        <f>IF(AND('Mapa final'!#REF!="Alta",'Mapa final'!#REF!="Mayor"),CONCATENATE("R9C",'Mapa final'!#REF!),"")</f>
        <v>#REF!</v>
      </c>
      <c r="AG24" s="48" t="e">
        <f>IF(AND('Mapa final'!#REF!="Alta",'Mapa final'!#REF!="Mayor"),CONCATENATE("R9C",'Mapa final'!#REF!),"")</f>
        <v>#REF!</v>
      </c>
      <c r="AH24" s="49" t="e">
        <f>IF(AND('Mapa final'!#REF!="Alta",'Mapa final'!#REF!="Catastrófico"),CONCATENATE("R9C",'Mapa final'!#REF!),"")</f>
        <v>#REF!</v>
      </c>
      <c r="AI24" s="50" t="e">
        <f>IF(AND('Mapa final'!#REF!="Alta",'Mapa final'!#REF!="Catastrófico"),CONCATENATE("R9C",'Mapa final'!#REF!),"")</f>
        <v>#REF!</v>
      </c>
      <c r="AJ24" s="50" t="e">
        <f>IF(AND('Mapa final'!#REF!="Alta",'Mapa final'!#REF!="Catastrófico"),CONCATENATE("R9C",'Mapa final'!#REF!),"")</f>
        <v>#REF!</v>
      </c>
      <c r="AK24" s="50" t="e">
        <f>IF(AND('Mapa final'!#REF!="Alta",'Mapa final'!#REF!="Catastrófico"),CONCATENATE("R9C",'Mapa final'!#REF!),"")</f>
        <v>#REF!</v>
      </c>
      <c r="AL24" s="50" t="e">
        <f>IF(AND('Mapa final'!#REF!="Alta",'Mapa final'!#REF!="Catastrófico"),CONCATENATE("R9C",'Mapa final'!#REF!),"")</f>
        <v>#REF!</v>
      </c>
      <c r="AM24" s="51" t="e">
        <f>IF(AND('Mapa final'!#REF!="Alta",'Mapa final'!#REF!="Catastrófico"),CONCATENATE("R9C",'Mapa final'!#REF!),"")</f>
        <v>#REF!</v>
      </c>
      <c r="AN24" s="78"/>
      <c r="AO24" s="315"/>
      <c r="AP24" s="316"/>
      <c r="AQ24" s="316"/>
      <c r="AR24" s="316"/>
      <c r="AS24" s="316"/>
      <c r="AT24" s="317"/>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row>
    <row r="25" spans="1:76" ht="15.75" customHeight="1" thickBot="1">
      <c r="A25" s="78"/>
      <c r="B25" s="264"/>
      <c r="C25" s="264"/>
      <c r="D25" s="265"/>
      <c r="E25" s="308"/>
      <c r="F25" s="309"/>
      <c r="G25" s="309"/>
      <c r="H25" s="309"/>
      <c r="I25" s="309"/>
      <c r="J25" s="65" t="e">
        <f>IF(AND('Mapa final'!#REF!="Alta",'Mapa final'!#REF!="Leve"),CONCATENATE("R10C",'Mapa final'!#REF!),"")</f>
        <v>#REF!</v>
      </c>
      <c r="K25" s="66" t="e">
        <f>IF(AND('Mapa final'!#REF!="Alta",'Mapa final'!#REF!="Leve"),CONCATENATE("R10C",'Mapa final'!#REF!),"")</f>
        <v>#REF!</v>
      </c>
      <c r="L25" s="66" t="e">
        <f>IF(AND('Mapa final'!#REF!="Alta",'Mapa final'!#REF!="Leve"),CONCATENATE("R10C",'Mapa final'!#REF!),"")</f>
        <v>#REF!</v>
      </c>
      <c r="M25" s="66" t="e">
        <f>IF(AND('Mapa final'!#REF!="Alta",'Mapa final'!#REF!="Leve"),CONCATENATE("R10C",'Mapa final'!#REF!),"")</f>
        <v>#REF!</v>
      </c>
      <c r="N25" s="66" t="e">
        <f>IF(AND('Mapa final'!#REF!="Alta",'Mapa final'!#REF!="Leve"),CONCATENATE("R10C",'Mapa final'!#REF!),"")</f>
        <v>#REF!</v>
      </c>
      <c r="O25" s="67" t="e">
        <f>IF(AND('Mapa final'!#REF!="Alta",'Mapa final'!#REF!="Leve"),CONCATENATE("R10C",'Mapa final'!#REF!),"")</f>
        <v>#REF!</v>
      </c>
      <c r="P25" s="65" t="e">
        <f>IF(AND('Mapa final'!#REF!="Alta",'Mapa final'!#REF!="Menor"),CONCATENATE("R10C",'Mapa final'!#REF!),"")</f>
        <v>#REF!</v>
      </c>
      <c r="Q25" s="66" t="e">
        <f>IF(AND('Mapa final'!#REF!="Alta",'Mapa final'!#REF!="Menor"),CONCATENATE("R10C",'Mapa final'!#REF!),"")</f>
        <v>#REF!</v>
      </c>
      <c r="R25" s="66" t="e">
        <f>IF(AND('Mapa final'!#REF!="Alta",'Mapa final'!#REF!="Menor"),CONCATENATE("R10C",'Mapa final'!#REF!),"")</f>
        <v>#REF!</v>
      </c>
      <c r="S25" s="66" t="e">
        <f>IF(AND('Mapa final'!#REF!="Alta",'Mapa final'!#REF!="Menor"),CONCATENATE("R10C",'Mapa final'!#REF!),"")</f>
        <v>#REF!</v>
      </c>
      <c r="T25" s="66" t="e">
        <f>IF(AND('Mapa final'!#REF!="Alta",'Mapa final'!#REF!="Menor"),CONCATENATE("R10C",'Mapa final'!#REF!),"")</f>
        <v>#REF!</v>
      </c>
      <c r="U25" s="67" t="e">
        <f>IF(AND('Mapa final'!#REF!="Alta",'Mapa final'!#REF!="Menor"),CONCATENATE("R10C",'Mapa final'!#REF!),"")</f>
        <v>#REF!</v>
      </c>
      <c r="V25" s="53" t="e">
        <f>IF(AND('Mapa final'!#REF!="Alta",'Mapa final'!#REF!="Moderado"),CONCATENATE("R10C",'Mapa final'!#REF!),"")</f>
        <v>#REF!</v>
      </c>
      <c r="W25" s="54" t="e">
        <f>IF(AND('Mapa final'!#REF!="Alta",'Mapa final'!#REF!="Moderado"),CONCATENATE("R10C",'Mapa final'!#REF!),"")</f>
        <v>#REF!</v>
      </c>
      <c r="X25" s="54" t="e">
        <f>IF(AND('Mapa final'!#REF!="Alta",'Mapa final'!#REF!="Moderado"),CONCATENATE("R10C",'Mapa final'!#REF!),"")</f>
        <v>#REF!</v>
      </c>
      <c r="Y25" s="54" t="e">
        <f>IF(AND('Mapa final'!#REF!="Alta",'Mapa final'!#REF!="Moderado"),CONCATENATE("R10C",'Mapa final'!#REF!),"")</f>
        <v>#REF!</v>
      </c>
      <c r="Z25" s="54" t="e">
        <f>IF(AND('Mapa final'!#REF!="Alta",'Mapa final'!#REF!="Moderado"),CONCATENATE("R10C",'Mapa final'!#REF!),"")</f>
        <v>#REF!</v>
      </c>
      <c r="AA25" s="55" t="e">
        <f>IF(AND('Mapa final'!#REF!="Alta",'Mapa final'!#REF!="Moderado"),CONCATENATE("R10C",'Mapa final'!#REF!),"")</f>
        <v>#REF!</v>
      </c>
      <c r="AB25" s="53" t="e">
        <f>IF(AND('Mapa final'!#REF!="Alta",'Mapa final'!#REF!="Mayor"),CONCATENATE("R10C",'Mapa final'!#REF!),"")</f>
        <v>#REF!</v>
      </c>
      <c r="AC25" s="54" t="e">
        <f>IF(AND('Mapa final'!#REF!="Alta",'Mapa final'!#REF!="Mayor"),CONCATENATE("R10C",'Mapa final'!#REF!),"")</f>
        <v>#REF!</v>
      </c>
      <c r="AD25" s="54" t="e">
        <f>IF(AND('Mapa final'!#REF!="Alta",'Mapa final'!#REF!="Mayor"),CONCATENATE("R10C",'Mapa final'!#REF!),"")</f>
        <v>#REF!</v>
      </c>
      <c r="AE25" s="54" t="e">
        <f>IF(AND('Mapa final'!#REF!="Alta",'Mapa final'!#REF!="Mayor"),CONCATENATE("R10C",'Mapa final'!#REF!),"")</f>
        <v>#REF!</v>
      </c>
      <c r="AF25" s="54" t="e">
        <f>IF(AND('Mapa final'!#REF!="Alta",'Mapa final'!#REF!="Mayor"),CONCATENATE("R10C",'Mapa final'!#REF!),"")</f>
        <v>#REF!</v>
      </c>
      <c r="AG25" s="55" t="e">
        <f>IF(AND('Mapa final'!#REF!="Alta",'Mapa final'!#REF!="Mayor"),CONCATENATE("R10C",'Mapa final'!#REF!),"")</f>
        <v>#REF!</v>
      </c>
      <c r="AH25" s="56" t="e">
        <f>IF(AND('Mapa final'!#REF!="Alta",'Mapa final'!#REF!="Catastrófico"),CONCATENATE("R10C",'Mapa final'!#REF!),"")</f>
        <v>#REF!</v>
      </c>
      <c r="AI25" s="57" t="e">
        <f>IF(AND('Mapa final'!#REF!="Alta",'Mapa final'!#REF!="Catastrófico"),CONCATENATE("R10C",'Mapa final'!#REF!),"")</f>
        <v>#REF!</v>
      </c>
      <c r="AJ25" s="57" t="e">
        <f>IF(AND('Mapa final'!#REF!="Alta",'Mapa final'!#REF!="Catastrófico"),CONCATENATE("R10C",'Mapa final'!#REF!),"")</f>
        <v>#REF!</v>
      </c>
      <c r="AK25" s="57" t="e">
        <f>IF(AND('Mapa final'!#REF!="Alta",'Mapa final'!#REF!="Catastrófico"),CONCATENATE("R10C",'Mapa final'!#REF!),"")</f>
        <v>#REF!</v>
      </c>
      <c r="AL25" s="57" t="e">
        <f>IF(AND('Mapa final'!#REF!="Alta",'Mapa final'!#REF!="Catastrófico"),CONCATENATE("R10C",'Mapa final'!#REF!),"")</f>
        <v>#REF!</v>
      </c>
      <c r="AM25" s="58" t="e">
        <f>IF(AND('Mapa final'!#REF!="Alta",'Mapa final'!#REF!="Catastrófico"),CONCATENATE("R10C",'Mapa final'!#REF!),"")</f>
        <v>#REF!</v>
      </c>
      <c r="AN25" s="78"/>
      <c r="AO25" s="318"/>
      <c r="AP25" s="319"/>
      <c r="AQ25" s="319"/>
      <c r="AR25" s="319"/>
      <c r="AS25" s="319"/>
      <c r="AT25" s="320"/>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row>
    <row r="26" spans="1:76" ht="15" customHeight="1">
      <c r="A26" s="78"/>
      <c r="B26" s="264"/>
      <c r="C26" s="264"/>
      <c r="D26" s="265"/>
      <c r="E26" s="302" t="s">
        <v>116</v>
      </c>
      <c r="F26" s="303"/>
      <c r="G26" s="303"/>
      <c r="H26" s="303"/>
      <c r="I26" s="304"/>
      <c r="J26" s="59">
        <f>IF(AND('Mapa final'!$Y$11="Media",'Mapa final'!$AA$11="Leve"),CONCATENATE("R1C",'Mapa final'!$O$11),"")</f>
      </c>
      <c r="K26" s="60" t="e">
        <f>IF(AND('Mapa final'!#REF!="Media",'Mapa final'!#REF!="Leve"),CONCATENATE("R1C",'Mapa final'!#REF!),"")</f>
        <v>#REF!</v>
      </c>
      <c r="L26" s="60" t="e">
        <f>IF(AND('Mapa final'!#REF!="Media",'Mapa final'!#REF!="Leve"),CONCATENATE("R1C",'Mapa final'!#REF!),"")</f>
        <v>#REF!</v>
      </c>
      <c r="M26" s="60" t="e">
        <f>IF(AND('Mapa final'!#REF!="Media",'Mapa final'!#REF!="Leve"),CONCATENATE("R1C",'Mapa final'!#REF!),"")</f>
        <v>#REF!</v>
      </c>
      <c r="N26" s="60" t="e">
        <f>IF(AND('Mapa final'!#REF!="Media",'Mapa final'!#REF!="Leve"),CONCATENATE("R1C",'Mapa final'!#REF!),"")</f>
        <v>#REF!</v>
      </c>
      <c r="O26" s="61" t="e">
        <f>IF(AND('Mapa final'!#REF!="Media",'Mapa final'!#REF!="Leve"),CONCATENATE("R1C",'Mapa final'!#REF!),"")</f>
        <v>#REF!</v>
      </c>
      <c r="P26" s="59">
        <f>IF(AND('Mapa final'!$Y$11="Media",'Mapa final'!$AA$11="Menor"),CONCATENATE("R1C",'Mapa final'!$O$11),"")</f>
      </c>
      <c r="Q26" s="60" t="e">
        <f>IF(AND('Mapa final'!#REF!="Media",'Mapa final'!#REF!="Menor"),CONCATENATE("R1C",'Mapa final'!#REF!),"")</f>
        <v>#REF!</v>
      </c>
      <c r="R26" s="60" t="e">
        <f>IF(AND('Mapa final'!#REF!="Media",'Mapa final'!#REF!="Menor"),CONCATENATE("R1C",'Mapa final'!#REF!),"")</f>
        <v>#REF!</v>
      </c>
      <c r="S26" s="60" t="e">
        <f>IF(AND('Mapa final'!#REF!="Media",'Mapa final'!#REF!="Menor"),CONCATENATE("R1C",'Mapa final'!#REF!),"")</f>
        <v>#REF!</v>
      </c>
      <c r="T26" s="60" t="e">
        <f>IF(AND('Mapa final'!#REF!="Media",'Mapa final'!#REF!="Menor"),CONCATENATE("R1C",'Mapa final'!#REF!),"")</f>
        <v>#REF!</v>
      </c>
      <c r="U26" s="61" t="e">
        <f>IF(AND('Mapa final'!#REF!="Media",'Mapa final'!#REF!="Menor"),CONCATENATE("R1C",'Mapa final'!#REF!),"")</f>
        <v>#REF!</v>
      </c>
      <c r="V26" s="59">
        <f>IF(AND('Mapa final'!$Y$11="Media",'Mapa final'!$AA$11="Moderado"),CONCATENATE("R1C",'Mapa final'!$O$11),"")</f>
      </c>
      <c r="W26" s="60" t="e">
        <f>IF(AND('Mapa final'!#REF!="Media",'Mapa final'!#REF!="Moderado"),CONCATENATE("R1C",'Mapa final'!#REF!),"")</f>
        <v>#REF!</v>
      </c>
      <c r="X26" s="60" t="e">
        <f>IF(AND('Mapa final'!#REF!="Media",'Mapa final'!#REF!="Moderado"),CONCATENATE("R1C",'Mapa final'!#REF!),"")</f>
        <v>#REF!</v>
      </c>
      <c r="Y26" s="60" t="e">
        <f>IF(AND('Mapa final'!#REF!="Media",'Mapa final'!#REF!="Moderado"),CONCATENATE("R1C",'Mapa final'!#REF!),"")</f>
        <v>#REF!</v>
      </c>
      <c r="Z26" s="60" t="e">
        <f>IF(AND('Mapa final'!#REF!="Media",'Mapa final'!#REF!="Moderado"),CONCATENATE("R1C",'Mapa final'!#REF!),"")</f>
        <v>#REF!</v>
      </c>
      <c r="AA26" s="61" t="e">
        <f>IF(AND('Mapa final'!#REF!="Media",'Mapa final'!#REF!="Moderado"),CONCATENATE("R1C",'Mapa final'!#REF!),"")</f>
        <v>#REF!</v>
      </c>
      <c r="AB26" s="40">
        <f>IF(AND('Mapa final'!$Y$11="Media",'Mapa final'!$AA$11="Mayor"),CONCATENATE("R1C",'Mapa final'!$O$11),"")</f>
      </c>
      <c r="AC26" s="41" t="e">
        <f>IF(AND('Mapa final'!#REF!="Media",'Mapa final'!#REF!="Mayor"),CONCATENATE("R1C",'Mapa final'!#REF!),"")</f>
        <v>#REF!</v>
      </c>
      <c r="AD26" s="41" t="e">
        <f>IF(AND('Mapa final'!#REF!="Media",'Mapa final'!#REF!="Mayor"),CONCATENATE("R1C",'Mapa final'!#REF!),"")</f>
        <v>#REF!</v>
      </c>
      <c r="AE26" s="41" t="e">
        <f>IF(AND('Mapa final'!#REF!="Media",'Mapa final'!#REF!="Mayor"),CONCATENATE("R1C",'Mapa final'!#REF!),"")</f>
        <v>#REF!</v>
      </c>
      <c r="AF26" s="41" t="e">
        <f>IF(AND('Mapa final'!#REF!="Media",'Mapa final'!#REF!="Mayor"),CONCATENATE("R1C",'Mapa final'!#REF!),"")</f>
        <v>#REF!</v>
      </c>
      <c r="AG26" s="42" t="e">
        <f>IF(AND('Mapa final'!#REF!="Media",'Mapa final'!#REF!="Mayor"),CONCATENATE("R1C",'Mapa final'!#REF!),"")</f>
        <v>#REF!</v>
      </c>
      <c r="AH26" s="43">
        <f>IF(AND('Mapa final'!$Y$11="Media",'Mapa final'!$AA$11="Catastrófico"),CONCATENATE("R1C",'Mapa final'!$O$11),"")</f>
      </c>
      <c r="AI26" s="44" t="e">
        <f>IF(AND('Mapa final'!#REF!="Media",'Mapa final'!#REF!="Catastrófico"),CONCATENATE("R1C",'Mapa final'!#REF!),"")</f>
        <v>#REF!</v>
      </c>
      <c r="AJ26" s="44" t="e">
        <f>IF(AND('Mapa final'!#REF!="Media",'Mapa final'!#REF!="Catastrófico"),CONCATENATE("R1C",'Mapa final'!#REF!),"")</f>
        <v>#REF!</v>
      </c>
      <c r="AK26" s="44" t="e">
        <f>IF(AND('Mapa final'!#REF!="Media",'Mapa final'!#REF!="Catastrófico"),CONCATENATE("R1C",'Mapa final'!#REF!),"")</f>
        <v>#REF!</v>
      </c>
      <c r="AL26" s="44" t="e">
        <f>IF(AND('Mapa final'!#REF!="Media",'Mapa final'!#REF!="Catastrófico"),CONCATENATE("R1C",'Mapa final'!#REF!),"")</f>
        <v>#REF!</v>
      </c>
      <c r="AM26" s="45" t="e">
        <f>IF(AND('Mapa final'!#REF!="Media",'Mapa final'!#REF!="Catastrófico"),CONCATENATE("R1C",'Mapa final'!#REF!),"")</f>
        <v>#REF!</v>
      </c>
      <c r="AN26" s="78"/>
      <c r="AO26" s="343" t="s">
        <v>80</v>
      </c>
      <c r="AP26" s="344"/>
      <c r="AQ26" s="344"/>
      <c r="AR26" s="344"/>
      <c r="AS26" s="344"/>
      <c r="AT26" s="345"/>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row>
    <row r="27" spans="1:76" ht="15" customHeight="1">
      <c r="A27" s="78"/>
      <c r="B27" s="264"/>
      <c r="C27" s="264"/>
      <c r="D27" s="265"/>
      <c r="E27" s="321"/>
      <c r="F27" s="322"/>
      <c r="G27" s="322"/>
      <c r="H27" s="322"/>
      <c r="I27" s="307"/>
      <c r="J27" s="62">
        <f>IF(AND('Mapa final'!$Y$12="Media",'Mapa final'!$AA$12="Leve"),CONCATENATE("R2C",'Mapa final'!$O$12),"")</f>
      </c>
      <c r="K27" s="63" t="e">
        <f>IF(AND('Mapa final'!#REF!="Media",'Mapa final'!#REF!="Leve"),CONCATENATE("R2C",'Mapa final'!#REF!),"")</f>
        <v>#REF!</v>
      </c>
      <c r="L27" s="63" t="e">
        <f>IF(AND('Mapa final'!#REF!="Media",'Mapa final'!#REF!="Leve"),CONCATENATE("R2C",'Mapa final'!#REF!),"")</f>
        <v>#REF!</v>
      </c>
      <c r="M27" s="63" t="e">
        <f>IF(AND('Mapa final'!#REF!="Media",'Mapa final'!#REF!="Leve"),CONCATENATE("R2C",'Mapa final'!#REF!),"")</f>
        <v>#REF!</v>
      </c>
      <c r="N27" s="63" t="e">
        <f>IF(AND('Mapa final'!#REF!="Media",'Mapa final'!#REF!="Leve"),CONCATENATE("R2C",'Mapa final'!#REF!),"")</f>
        <v>#REF!</v>
      </c>
      <c r="O27" s="64" t="e">
        <f>IF(AND('Mapa final'!#REF!="Media",'Mapa final'!#REF!="Leve"),CONCATENATE("R2C",'Mapa final'!#REF!),"")</f>
        <v>#REF!</v>
      </c>
      <c r="P27" s="62">
        <f>IF(AND('Mapa final'!$Y$12="Media",'Mapa final'!$AA$12="Menor"),CONCATENATE("R2C",'Mapa final'!$O$12),"")</f>
      </c>
      <c r="Q27" s="63" t="e">
        <f>IF(AND('Mapa final'!#REF!="Media",'Mapa final'!#REF!="Menor"),CONCATENATE("R2C",'Mapa final'!#REF!),"")</f>
        <v>#REF!</v>
      </c>
      <c r="R27" s="63" t="e">
        <f>IF(AND('Mapa final'!#REF!="Media",'Mapa final'!#REF!="Menor"),CONCATENATE("R2C",'Mapa final'!#REF!),"")</f>
        <v>#REF!</v>
      </c>
      <c r="S27" s="63" t="e">
        <f>IF(AND('Mapa final'!#REF!="Media",'Mapa final'!#REF!="Menor"),CONCATENATE("R2C",'Mapa final'!#REF!),"")</f>
        <v>#REF!</v>
      </c>
      <c r="T27" s="63" t="e">
        <f>IF(AND('Mapa final'!#REF!="Media",'Mapa final'!#REF!="Menor"),CONCATENATE("R2C",'Mapa final'!#REF!),"")</f>
        <v>#REF!</v>
      </c>
      <c r="U27" s="64" t="e">
        <f>IF(AND('Mapa final'!#REF!="Media",'Mapa final'!#REF!="Menor"),CONCATENATE("R2C",'Mapa final'!#REF!),"")</f>
        <v>#REF!</v>
      </c>
      <c r="V27" s="62">
        <f>IF(AND('Mapa final'!$Y$12="Media",'Mapa final'!$AA$12="Moderado"),CONCATENATE("R2C",'Mapa final'!$O$12),"")</f>
      </c>
      <c r="W27" s="63" t="e">
        <f>IF(AND('Mapa final'!#REF!="Media",'Mapa final'!#REF!="Moderado"),CONCATENATE("R2C",'Mapa final'!#REF!),"")</f>
        <v>#REF!</v>
      </c>
      <c r="X27" s="63" t="e">
        <f>IF(AND('Mapa final'!#REF!="Media",'Mapa final'!#REF!="Moderado"),CONCATENATE("R2C",'Mapa final'!#REF!),"")</f>
        <v>#REF!</v>
      </c>
      <c r="Y27" s="63" t="e">
        <f>IF(AND('Mapa final'!#REF!="Media",'Mapa final'!#REF!="Moderado"),CONCATENATE("R2C",'Mapa final'!#REF!),"")</f>
        <v>#REF!</v>
      </c>
      <c r="Z27" s="63" t="e">
        <f>IF(AND('Mapa final'!#REF!="Media",'Mapa final'!#REF!="Moderado"),CONCATENATE("R2C",'Mapa final'!#REF!),"")</f>
        <v>#REF!</v>
      </c>
      <c r="AA27" s="64" t="e">
        <f>IF(AND('Mapa final'!#REF!="Media",'Mapa final'!#REF!="Moderado"),CONCATENATE("R2C",'Mapa final'!#REF!),"")</f>
        <v>#REF!</v>
      </c>
      <c r="AB27" s="46">
        <f>IF(AND('Mapa final'!$Y$12="Media",'Mapa final'!$AA$12="Mayor"),CONCATENATE("R2C",'Mapa final'!$O$12),"")</f>
      </c>
      <c r="AC27" s="47" t="e">
        <f>IF(AND('Mapa final'!#REF!="Media",'Mapa final'!#REF!="Mayor"),CONCATENATE("R2C",'Mapa final'!#REF!),"")</f>
        <v>#REF!</v>
      </c>
      <c r="AD27" s="47" t="e">
        <f>IF(AND('Mapa final'!#REF!="Media",'Mapa final'!#REF!="Mayor"),CONCATENATE("R2C",'Mapa final'!#REF!),"")</f>
        <v>#REF!</v>
      </c>
      <c r="AE27" s="47" t="e">
        <f>IF(AND('Mapa final'!#REF!="Media",'Mapa final'!#REF!="Mayor"),CONCATENATE("R2C",'Mapa final'!#REF!),"")</f>
        <v>#REF!</v>
      </c>
      <c r="AF27" s="47" t="e">
        <f>IF(AND('Mapa final'!#REF!="Media",'Mapa final'!#REF!="Mayor"),CONCATENATE("R2C",'Mapa final'!#REF!),"")</f>
        <v>#REF!</v>
      </c>
      <c r="AG27" s="48" t="e">
        <f>IF(AND('Mapa final'!#REF!="Media",'Mapa final'!#REF!="Mayor"),CONCATENATE("R2C",'Mapa final'!#REF!),"")</f>
        <v>#REF!</v>
      </c>
      <c r="AH27" s="49">
        <f>IF(AND('Mapa final'!$Y$12="Media",'Mapa final'!$AA$12="Catastrófico"),CONCATENATE("R2C",'Mapa final'!$O$12),"")</f>
      </c>
      <c r="AI27" s="50" t="e">
        <f>IF(AND('Mapa final'!#REF!="Media",'Mapa final'!#REF!="Catastrófico"),CONCATENATE("R2C",'Mapa final'!#REF!),"")</f>
        <v>#REF!</v>
      </c>
      <c r="AJ27" s="50" t="e">
        <f>IF(AND('Mapa final'!#REF!="Media",'Mapa final'!#REF!="Catastrófico"),CONCATENATE("R2C",'Mapa final'!#REF!),"")</f>
        <v>#REF!</v>
      </c>
      <c r="AK27" s="50" t="e">
        <f>IF(AND('Mapa final'!#REF!="Media",'Mapa final'!#REF!="Catastrófico"),CONCATENATE("R2C",'Mapa final'!#REF!),"")</f>
        <v>#REF!</v>
      </c>
      <c r="AL27" s="50" t="e">
        <f>IF(AND('Mapa final'!#REF!="Media",'Mapa final'!#REF!="Catastrófico"),CONCATENATE("R2C",'Mapa final'!#REF!),"")</f>
        <v>#REF!</v>
      </c>
      <c r="AM27" s="51" t="e">
        <f>IF(AND('Mapa final'!#REF!="Media",'Mapa final'!#REF!="Catastrófico"),CONCATENATE("R2C",'Mapa final'!#REF!),"")</f>
        <v>#REF!</v>
      </c>
      <c r="AN27" s="78"/>
      <c r="AO27" s="346"/>
      <c r="AP27" s="347"/>
      <c r="AQ27" s="347"/>
      <c r="AR27" s="347"/>
      <c r="AS27" s="347"/>
      <c r="AT27" s="34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row>
    <row r="28" spans="1:76" ht="15" customHeight="1">
      <c r="A28" s="78"/>
      <c r="B28" s="264"/>
      <c r="C28" s="264"/>
      <c r="D28" s="265"/>
      <c r="E28" s="305"/>
      <c r="F28" s="306"/>
      <c r="G28" s="306"/>
      <c r="H28" s="306"/>
      <c r="I28" s="307"/>
      <c r="J28" s="62">
        <f>IF(AND('Mapa final'!$Y$13="Media",'Mapa final'!$AA$13="Leve"),CONCATENATE("R3C",'Mapa final'!$O$13),"")</f>
      </c>
      <c r="K28" s="63" t="e">
        <f>IF(AND('Mapa final'!#REF!="Media",'Mapa final'!#REF!="Leve"),CONCATENATE("R3C",'Mapa final'!#REF!),"")</f>
        <v>#REF!</v>
      </c>
      <c r="L28" s="63" t="e">
        <f>IF(AND('Mapa final'!#REF!="Media",'Mapa final'!#REF!="Leve"),CONCATENATE("R3C",'Mapa final'!#REF!),"")</f>
        <v>#REF!</v>
      </c>
      <c r="M28" s="63" t="e">
        <f>IF(AND('Mapa final'!#REF!="Media",'Mapa final'!#REF!="Leve"),CONCATENATE("R3C",'Mapa final'!#REF!),"")</f>
        <v>#REF!</v>
      </c>
      <c r="N28" s="63" t="e">
        <f>IF(AND('Mapa final'!#REF!="Media",'Mapa final'!#REF!="Leve"),CONCATENATE("R3C",'Mapa final'!#REF!),"")</f>
        <v>#REF!</v>
      </c>
      <c r="O28" s="64" t="e">
        <f>IF(AND('Mapa final'!#REF!="Media",'Mapa final'!#REF!="Leve"),CONCATENATE("R3C",'Mapa final'!#REF!),"")</f>
        <v>#REF!</v>
      </c>
      <c r="P28" s="62">
        <f>IF(AND('Mapa final'!$Y$13="Media",'Mapa final'!$AA$13="Menor"),CONCATENATE("R3C",'Mapa final'!$O$13),"")</f>
      </c>
      <c r="Q28" s="63" t="e">
        <f>IF(AND('Mapa final'!#REF!="Media",'Mapa final'!#REF!="Menor"),CONCATENATE("R3C",'Mapa final'!#REF!),"")</f>
        <v>#REF!</v>
      </c>
      <c r="R28" s="63" t="e">
        <f>IF(AND('Mapa final'!#REF!="Media",'Mapa final'!#REF!="Menor"),CONCATENATE("R3C",'Mapa final'!#REF!),"")</f>
        <v>#REF!</v>
      </c>
      <c r="S28" s="63" t="e">
        <f>IF(AND('Mapa final'!#REF!="Media",'Mapa final'!#REF!="Menor"),CONCATENATE("R3C",'Mapa final'!#REF!),"")</f>
        <v>#REF!</v>
      </c>
      <c r="T28" s="63" t="e">
        <f>IF(AND('Mapa final'!#REF!="Media",'Mapa final'!#REF!="Menor"),CONCATENATE("R3C",'Mapa final'!#REF!),"")</f>
        <v>#REF!</v>
      </c>
      <c r="U28" s="64" t="e">
        <f>IF(AND('Mapa final'!#REF!="Media",'Mapa final'!#REF!="Menor"),CONCATENATE("R3C",'Mapa final'!#REF!),"")</f>
        <v>#REF!</v>
      </c>
      <c r="V28" s="62">
        <f>IF(AND('Mapa final'!$Y$13="Media",'Mapa final'!$AA$13="Moderado"),CONCATENATE("R3C",'Mapa final'!$O$13),"")</f>
      </c>
      <c r="W28" s="63" t="e">
        <f>IF(AND('Mapa final'!#REF!="Media",'Mapa final'!#REF!="Moderado"),CONCATENATE("R3C",'Mapa final'!#REF!),"")</f>
        <v>#REF!</v>
      </c>
      <c r="X28" s="63" t="e">
        <f>IF(AND('Mapa final'!#REF!="Media",'Mapa final'!#REF!="Moderado"),CONCATENATE("R3C",'Mapa final'!#REF!),"")</f>
        <v>#REF!</v>
      </c>
      <c r="Y28" s="63" t="e">
        <f>IF(AND('Mapa final'!#REF!="Media",'Mapa final'!#REF!="Moderado"),CONCATENATE("R3C",'Mapa final'!#REF!),"")</f>
        <v>#REF!</v>
      </c>
      <c r="Z28" s="63" t="e">
        <f>IF(AND('Mapa final'!#REF!="Media",'Mapa final'!#REF!="Moderado"),CONCATENATE("R3C",'Mapa final'!#REF!),"")</f>
        <v>#REF!</v>
      </c>
      <c r="AA28" s="64" t="e">
        <f>IF(AND('Mapa final'!#REF!="Media",'Mapa final'!#REF!="Moderado"),CONCATENATE("R3C",'Mapa final'!#REF!),"")</f>
        <v>#REF!</v>
      </c>
      <c r="AB28" s="46">
        <f>IF(AND('Mapa final'!$Y$13="Media",'Mapa final'!$AA$13="Mayor"),CONCATENATE("R3C",'Mapa final'!$O$13),"")</f>
      </c>
      <c r="AC28" s="47" t="e">
        <f>IF(AND('Mapa final'!#REF!="Media",'Mapa final'!#REF!="Mayor"),CONCATENATE("R3C",'Mapa final'!#REF!),"")</f>
        <v>#REF!</v>
      </c>
      <c r="AD28" s="47" t="e">
        <f>IF(AND('Mapa final'!#REF!="Media",'Mapa final'!#REF!="Mayor"),CONCATENATE("R3C",'Mapa final'!#REF!),"")</f>
        <v>#REF!</v>
      </c>
      <c r="AE28" s="47" t="e">
        <f>IF(AND('Mapa final'!#REF!="Media",'Mapa final'!#REF!="Mayor"),CONCATENATE("R3C",'Mapa final'!#REF!),"")</f>
        <v>#REF!</v>
      </c>
      <c r="AF28" s="47" t="e">
        <f>IF(AND('Mapa final'!#REF!="Media",'Mapa final'!#REF!="Mayor"),CONCATENATE("R3C",'Mapa final'!#REF!),"")</f>
        <v>#REF!</v>
      </c>
      <c r="AG28" s="48" t="e">
        <f>IF(AND('Mapa final'!#REF!="Media",'Mapa final'!#REF!="Mayor"),CONCATENATE("R3C",'Mapa final'!#REF!),"")</f>
        <v>#REF!</v>
      </c>
      <c r="AH28" s="49">
        <f>IF(AND('Mapa final'!$Y$13="Media",'Mapa final'!$AA$13="Catastrófico"),CONCATENATE("R3C",'Mapa final'!$O$13),"")</f>
      </c>
      <c r="AI28" s="50" t="e">
        <f>IF(AND('Mapa final'!#REF!="Media",'Mapa final'!#REF!="Catastrófico"),CONCATENATE("R3C",'Mapa final'!#REF!),"")</f>
        <v>#REF!</v>
      </c>
      <c r="AJ28" s="50" t="e">
        <f>IF(AND('Mapa final'!#REF!="Media",'Mapa final'!#REF!="Catastrófico"),CONCATENATE("R3C",'Mapa final'!#REF!),"")</f>
        <v>#REF!</v>
      </c>
      <c r="AK28" s="50" t="e">
        <f>IF(AND('Mapa final'!#REF!="Media",'Mapa final'!#REF!="Catastrófico"),CONCATENATE("R3C",'Mapa final'!#REF!),"")</f>
        <v>#REF!</v>
      </c>
      <c r="AL28" s="50" t="e">
        <f>IF(AND('Mapa final'!#REF!="Media",'Mapa final'!#REF!="Catastrófico"),CONCATENATE("R3C",'Mapa final'!#REF!),"")</f>
        <v>#REF!</v>
      </c>
      <c r="AM28" s="51" t="e">
        <f>IF(AND('Mapa final'!#REF!="Media",'Mapa final'!#REF!="Catastrófico"),CONCATENATE("R3C",'Mapa final'!#REF!),"")</f>
        <v>#REF!</v>
      </c>
      <c r="AN28" s="78"/>
      <c r="AO28" s="346"/>
      <c r="AP28" s="347"/>
      <c r="AQ28" s="347"/>
      <c r="AR28" s="347"/>
      <c r="AS28" s="347"/>
      <c r="AT28" s="34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row>
    <row r="29" spans="1:76" ht="15" customHeight="1">
      <c r="A29" s="78"/>
      <c r="B29" s="264"/>
      <c r="C29" s="264"/>
      <c r="D29" s="265"/>
      <c r="E29" s="305"/>
      <c r="F29" s="306"/>
      <c r="G29" s="306"/>
      <c r="H29" s="306"/>
      <c r="I29" s="307"/>
      <c r="J29" s="62" t="e">
        <f>IF(AND('Mapa final'!#REF!="Media",'Mapa final'!#REF!="Leve"),CONCATENATE("R4C",'Mapa final'!#REF!),"")</f>
        <v>#REF!</v>
      </c>
      <c r="K29" s="63" t="e">
        <f>IF(AND('Mapa final'!#REF!="Media",'Mapa final'!#REF!="Leve"),CONCATENATE("R4C",'Mapa final'!#REF!),"")</f>
        <v>#REF!</v>
      </c>
      <c r="L29" s="63" t="e">
        <f>IF(AND('Mapa final'!#REF!="Media",'Mapa final'!#REF!="Leve"),CONCATENATE("R4C",'Mapa final'!#REF!),"")</f>
        <v>#REF!</v>
      </c>
      <c r="M29" s="63" t="e">
        <f>IF(AND('Mapa final'!#REF!="Media",'Mapa final'!#REF!="Leve"),CONCATENATE("R4C",'Mapa final'!#REF!),"")</f>
        <v>#REF!</v>
      </c>
      <c r="N29" s="63" t="e">
        <f>IF(AND('Mapa final'!#REF!="Media",'Mapa final'!#REF!="Leve"),CONCATENATE("R4C",'Mapa final'!#REF!),"")</f>
        <v>#REF!</v>
      </c>
      <c r="O29" s="64" t="e">
        <f>IF(AND('Mapa final'!#REF!="Media",'Mapa final'!#REF!="Leve"),CONCATENATE("R4C",'Mapa final'!#REF!),"")</f>
        <v>#REF!</v>
      </c>
      <c r="P29" s="62" t="e">
        <f>IF(AND('Mapa final'!#REF!="Media",'Mapa final'!#REF!="Menor"),CONCATENATE("R4C",'Mapa final'!#REF!),"")</f>
        <v>#REF!</v>
      </c>
      <c r="Q29" s="63" t="e">
        <f>IF(AND('Mapa final'!#REF!="Media",'Mapa final'!#REF!="Menor"),CONCATENATE("R4C",'Mapa final'!#REF!),"")</f>
        <v>#REF!</v>
      </c>
      <c r="R29" s="63" t="e">
        <f>IF(AND('Mapa final'!#REF!="Media",'Mapa final'!#REF!="Menor"),CONCATENATE("R4C",'Mapa final'!#REF!),"")</f>
        <v>#REF!</v>
      </c>
      <c r="S29" s="63" t="e">
        <f>IF(AND('Mapa final'!#REF!="Media",'Mapa final'!#REF!="Menor"),CONCATENATE("R4C",'Mapa final'!#REF!),"")</f>
        <v>#REF!</v>
      </c>
      <c r="T29" s="63" t="e">
        <f>IF(AND('Mapa final'!#REF!="Media",'Mapa final'!#REF!="Menor"),CONCATENATE("R4C",'Mapa final'!#REF!),"")</f>
        <v>#REF!</v>
      </c>
      <c r="U29" s="64" t="e">
        <f>IF(AND('Mapa final'!#REF!="Media",'Mapa final'!#REF!="Menor"),CONCATENATE("R4C",'Mapa final'!#REF!),"")</f>
        <v>#REF!</v>
      </c>
      <c r="V29" s="62" t="e">
        <f>IF(AND('Mapa final'!#REF!="Media",'Mapa final'!#REF!="Moderado"),CONCATENATE("R4C",'Mapa final'!#REF!),"")</f>
        <v>#REF!</v>
      </c>
      <c r="W29" s="63" t="e">
        <f>IF(AND('Mapa final'!#REF!="Media",'Mapa final'!#REF!="Moderado"),CONCATENATE("R4C",'Mapa final'!#REF!),"")</f>
        <v>#REF!</v>
      </c>
      <c r="X29" s="63" t="e">
        <f>IF(AND('Mapa final'!#REF!="Media",'Mapa final'!#REF!="Moderado"),CONCATENATE("R4C",'Mapa final'!#REF!),"")</f>
        <v>#REF!</v>
      </c>
      <c r="Y29" s="63" t="e">
        <f>IF(AND('Mapa final'!#REF!="Media",'Mapa final'!#REF!="Moderado"),CONCATENATE("R4C",'Mapa final'!#REF!),"")</f>
        <v>#REF!</v>
      </c>
      <c r="Z29" s="63" t="e">
        <f>IF(AND('Mapa final'!#REF!="Media",'Mapa final'!#REF!="Moderado"),CONCATENATE("R4C",'Mapa final'!#REF!),"")</f>
        <v>#REF!</v>
      </c>
      <c r="AA29" s="64" t="e">
        <f>IF(AND('Mapa final'!#REF!="Media",'Mapa final'!#REF!="Moderado"),CONCATENATE("R4C",'Mapa final'!#REF!),"")</f>
        <v>#REF!</v>
      </c>
      <c r="AB29" s="46" t="e">
        <f>IF(AND('Mapa final'!#REF!="Media",'Mapa final'!#REF!="Mayor"),CONCATENATE("R4C",'Mapa final'!#REF!),"")</f>
        <v>#REF!</v>
      </c>
      <c r="AC29" s="47" t="e">
        <f>IF(AND('Mapa final'!#REF!="Media",'Mapa final'!#REF!="Mayor"),CONCATENATE("R4C",'Mapa final'!#REF!),"")</f>
        <v>#REF!</v>
      </c>
      <c r="AD29" s="52" t="e">
        <f>IF(AND('Mapa final'!#REF!="Media",'Mapa final'!#REF!="Mayor"),CONCATENATE("R4C",'Mapa final'!#REF!),"")</f>
        <v>#REF!</v>
      </c>
      <c r="AE29" s="52" t="e">
        <f>IF(AND('Mapa final'!#REF!="Media",'Mapa final'!#REF!="Mayor"),CONCATENATE("R4C",'Mapa final'!#REF!),"")</f>
        <v>#REF!</v>
      </c>
      <c r="AF29" s="52" t="e">
        <f>IF(AND('Mapa final'!#REF!="Media",'Mapa final'!#REF!="Mayor"),CONCATENATE("R4C",'Mapa final'!#REF!),"")</f>
        <v>#REF!</v>
      </c>
      <c r="AG29" s="48" t="e">
        <f>IF(AND('Mapa final'!#REF!="Media",'Mapa final'!#REF!="Mayor"),CONCATENATE("R4C",'Mapa final'!#REF!),"")</f>
        <v>#REF!</v>
      </c>
      <c r="AH29" s="49" t="e">
        <f>IF(AND('Mapa final'!#REF!="Media",'Mapa final'!#REF!="Catastrófico"),CONCATENATE("R4C",'Mapa final'!#REF!),"")</f>
        <v>#REF!</v>
      </c>
      <c r="AI29" s="50" t="e">
        <f>IF(AND('Mapa final'!#REF!="Media",'Mapa final'!#REF!="Catastrófico"),CONCATENATE("R4C",'Mapa final'!#REF!),"")</f>
        <v>#REF!</v>
      </c>
      <c r="AJ29" s="50" t="e">
        <f>IF(AND('Mapa final'!#REF!="Media",'Mapa final'!#REF!="Catastrófico"),CONCATENATE("R4C",'Mapa final'!#REF!),"")</f>
        <v>#REF!</v>
      </c>
      <c r="AK29" s="50" t="e">
        <f>IF(AND('Mapa final'!#REF!="Media",'Mapa final'!#REF!="Catastrófico"),CONCATENATE("R4C",'Mapa final'!#REF!),"")</f>
        <v>#REF!</v>
      </c>
      <c r="AL29" s="50" t="e">
        <f>IF(AND('Mapa final'!#REF!="Media",'Mapa final'!#REF!="Catastrófico"),CONCATENATE("R4C",'Mapa final'!#REF!),"")</f>
        <v>#REF!</v>
      </c>
      <c r="AM29" s="51" t="e">
        <f>IF(AND('Mapa final'!#REF!="Media",'Mapa final'!#REF!="Catastrófico"),CONCATENATE("R4C",'Mapa final'!#REF!),"")</f>
        <v>#REF!</v>
      </c>
      <c r="AN29" s="78"/>
      <c r="AO29" s="346"/>
      <c r="AP29" s="347"/>
      <c r="AQ29" s="347"/>
      <c r="AR29" s="347"/>
      <c r="AS29" s="347"/>
      <c r="AT29" s="34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ht="15" customHeight="1">
      <c r="A30" s="78"/>
      <c r="B30" s="264"/>
      <c r="C30" s="264"/>
      <c r="D30" s="265"/>
      <c r="E30" s="305"/>
      <c r="F30" s="306"/>
      <c r="G30" s="306"/>
      <c r="H30" s="306"/>
      <c r="I30" s="307"/>
      <c r="J30" s="62" t="e">
        <f>IF(AND('Mapa final'!#REF!="Media",'Mapa final'!#REF!="Leve"),CONCATENATE("R5C",'Mapa final'!#REF!),"")</f>
        <v>#REF!</v>
      </c>
      <c r="K30" s="63" t="e">
        <f>IF(AND('Mapa final'!#REF!="Media",'Mapa final'!#REF!="Leve"),CONCATENATE("R5C",'Mapa final'!#REF!),"")</f>
        <v>#REF!</v>
      </c>
      <c r="L30" s="63" t="e">
        <f>IF(AND('Mapa final'!#REF!="Media",'Mapa final'!#REF!="Leve"),CONCATENATE("R5C",'Mapa final'!#REF!),"")</f>
        <v>#REF!</v>
      </c>
      <c r="M30" s="63" t="e">
        <f>IF(AND('Mapa final'!#REF!="Media",'Mapa final'!#REF!="Leve"),CONCATENATE("R5C",'Mapa final'!#REF!),"")</f>
        <v>#REF!</v>
      </c>
      <c r="N30" s="63" t="e">
        <f>IF(AND('Mapa final'!#REF!="Media",'Mapa final'!#REF!="Leve"),CONCATENATE("R5C",'Mapa final'!#REF!),"")</f>
        <v>#REF!</v>
      </c>
      <c r="O30" s="64" t="e">
        <f>IF(AND('Mapa final'!#REF!="Media",'Mapa final'!#REF!="Leve"),CONCATENATE("R5C",'Mapa final'!#REF!),"")</f>
        <v>#REF!</v>
      </c>
      <c r="P30" s="62" t="e">
        <f>IF(AND('Mapa final'!#REF!="Media",'Mapa final'!#REF!="Menor"),CONCATENATE("R5C",'Mapa final'!#REF!),"")</f>
        <v>#REF!</v>
      </c>
      <c r="Q30" s="63" t="e">
        <f>IF(AND('Mapa final'!#REF!="Media",'Mapa final'!#REF!="Menor"),CONCATENATE("R5C",'Mapa final'!#REF!),"")</f>
        <v>#REF!</v>
      </c>
      <c r="R30" s="63" t="e">
        <f>IF(AND('Mapa final'!#REF!="Media",'Mapa final'!#REF!="Menor"),CONCATENATE("R5C",'Mapa final'!#REF!),"")</f>
        <v>#REF!</v>
      </c>
      <c r="S30" s="63" t="e">
        <f>IF(AND('Mapa final'!#REF!="Media",'Mapa final'!#REF!="Menor"),CONCATENATE("R5C",'Mapa final'!#REF!),"")</f>
        <v>#REF!</v>
      </c>
      <c r="T30" s="63" t="e">
        <f>IF(AND('Mapa final'!#REF!="Media",'Mapa final'!#REF!="Menor"),CONCATENATE("R5C",'Mapa final'!#REF!),"")</f>
        <v>#REF!</v>
      </c>
      <c r="U30" s="64" t="e">
        <f>IF(AND('Mapa final'!#REF!="Media",'Mapa final'!#REF!="Menor"),CONCATENATE("R5C",'Mapa final'!#REF!),"")</f>
        <v>#REF!</v>
      </c>
      <c r="V30" s="62" t="e">
        <f>IF(AND('Mapa final'!#REF!="Media",'Mapa final'!#REF!="Moderado"),CONCATENATE("R5C",'Mapa final'!#REF!),"")</f>
        <v>#REF!</v>
      </c>
      <c r="W30" s="63" t="e">
        <f>IF(AND('Mapa final'!#REF!="Media",'Mapa final'!#REF!="Moderado"),CONCATENATE("R5C",'Mapa final'!#REF!),"")</f>
        <v>#REF!</v>
      </c>
      <c r="X30" s="63" t="e">
        <f>IF(AND('Mapa final'!#REF!="Media",'Mapa final'!#REF!="Moderado"),CONCATENATE("R5C",'Mapa final'!#REF!),"")</f>
        <v>#REF!</v>
      </c>
      <c r="Y30" s="63" t="e">
        <f>IF(AND('Mapa final'!#REF!="Media",'Mapa final'!#REF!="Moderado"),CONCATENATE("R5C",'Mapa final'!#REF!),"")</f>
        <v>#REF!</v>
      </c>
      <c r="Z30" s="63" t="e">
        <f>IF(AND('Mapa final'!#REF!="Media",'Mapa final'!#REF!="Moderado"),CONCATENATE("R5C",'Mapa final'!#REF!),"")</f>
        <v>#REF!</v>
      </c>
      <c r="AA30" s="64" t="e">
        <f>IF(AND('Mapa final'!#REF!="Media",'Mapa final'!#REF!="Moderado"),CONCATENATE("R5C",'Mapa final'!#REF!),"")</f>
        <v>#REF!</v>
      </c>
      <c r="AB30" s="46" t="e">
        <f>IF(AND('Mapa final'!#REF!="Media",'Mapa final'!#REF!="Mayor"),CONCATENATE("R5C",'Mapa final'!#REF!),"")</f>
        <v>#REF!</v>
      </c>
      <c r="AC30" s="47" t="e">
        <f>IF(AND('Mapa final'!#REF!="Media",'Mapa final'!#REF!="Mayor"),CONCATENATE("R5C",'Mapa final'!#REF!),"")</f>
        <v>#REF!</v>
      </c>
      <c r="AD30" s="52" t="e">
        <f>IF(AND('Mapa final'!#REF!="Media",'Mapa final'!#REF!="Mayor"),CONCATENATE("R5C",'Mapa final'!#REF!),"")</f>
        <v>#REF!</v>
      </c>
      <c r="AE30" s="52" t="e">
        <f>IF(AND('Mapa final'!#REF!="Media",'Mapa final'!#REF!="Mayor"),CONCATENATE("R5C",'Mapa final'!#REF!),"")</f>
        <v>#REF!</v>
      </c>
      <c r="AF30" s="52" t="e">
        <f>IF(AND('Mapa final'!#REF!="Media",'Mapa final'!#REF!="Mayor"),CONCATENATE("R5C",'Mapa final'!#REF!),"")</f>
        <v>#REF!</v>
      </c>
      <c r="AG30" s="48" t="e">
        <f>IF(AND('Mapa final'!#REF!="Media",'Mapa final'!#REF!="Mayor"),CONCATENATE("R5C",'Mapa final'!#REF!),"")</f>
        <v>#REF!</v>
      </c>
      <c r="AH30" s="49" t="e">
        <f>IF(AND('Mapa final'!#REF!="Media",'Mapa final'!#REF!="Catastrófico"),CONCATENATE("R5C",'Mapa final'!#REF!),"")</f>
        <v>#REF!</v>
      </c>
      <c r="AI30" s="50" t="e">
        <f>IF(AND('Mapa final'!#REF!="Media",'Mapa final'!#REF!="Catastrófico"),CONCATENATE("R5C",'Mapa final'!#REF!),"")</f>
        <v>#REF!</v>
      </c>
      <c r="AJ30" s="50" t="e">
        <f>IF(AND('Mapa final'!#REF!="Media",'Mapa final'!#REF!="Catastrófico"),CONCATENATE("R5C",'Mapa final'!#REF!),"")</f>
        <v>#REF!</v>
      </c>
      <c r="AK30" s="50" t="e">
        <f>IF(AND('Mapa final'!#REF!="Media",'Mapa final'!#REF!="Catastrófico"),CONCATENATE("R5C",'Mapa final'!#REF!),"")</f>
        <v>#REF!</v>
      </c>
      <c r="AL30" s="50" t="e">
        <f>IF(AND('Mapa final'!#REF!="Media",'Mapa final'!#REF!="Catastrófico"),CONCATENATE("R5C",'Mapa final'!#REF!),"")</f>
        <v>#REF!</v>
      </c>
      <c r="AM30" s="51" t="e">
        <f>IF(AND('Mapa final'!#REF!="Media",'Mapa final'!#REF!="Catastrófico"),CONCATENATE("R5C",'Mapa final'!#REF!),"")</f>
        <v>#REF!</v>
      </c>
      <c r="AN30" s="78"/>
      <c r="AO30" s="346"/>
      <c r="AP30" s="347"/>
      <c r="AQ30" s="347"/>
      <c r="AR30" s="347"/>
      <c r="AS30" s="347"/>
      <c r="AT30" s="34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ht="15" customHeight="1">
      <c r="A31" s="78"/>
      <c r="B31" s="264"/>
      <c r="C31" s="264"/>
      <c r="D31" s="265"/>
      <c r="E31" s="305"/>
      <c r="F31" s="306"/>
      <c r="G31" s="306"/>
      <c r="H31" s="306"/>
      <c r="I31" s="307"/>
      <c r="J31" s="62" t="e">
        <f>IF(AND('Mapa final'!#REF!="Media",'Mapa final'!#REF!="Leve"),CONCATENATE("R6C",'Mapa final'!#REF!),"")</f>
        <v>#REF!</v>
      </c>
      <c r="K31" s="63" t="e">
        <f>IF(AND('Mapa final'!#REF!="Media",'Mapa final'!#REF!="Leve"),CONCATENATE("R6C",'Mapa final'!#REF!),"")</f>
        <v>#REF!</v>
      </c>
      <c r="L31" s="63" t="e">
        <f>IF(AND('Mapa final'!#REF!="Media",'Mapa final'!#REF!="Leve"),CONCATENATE("R6C",'Mapa final'!#REF!),"")</f>
        <v>#REF!</v>
      </c>
      <c r="M31" s="63" t="e">
        <f>IF(AND('Mapa final'!#REF!="Media",'Mapa final'!#REF!="Leve"),CONCATENATE("R6C",'Mapa final'!#REF!),"")</f>
        <v>#REF!</v>
      </c>
      <c r="N31" s="63" t="e">
        <f>IF(AND('Mapa final'!#REF!="Media",'Mapa final'!#REF!="Leve"),CONCATENATE("R6C",'Mapa final'!#REF!),"")</f>
        <v>#REF!</v>
      </c>
      <c r="O31" s="64" t="e">
        <f>IF(AND('Mapa final'!#REF!="Media",'Mapa final'!#REF!="Leve"),CONCATENATE("R6C",'Mapa final'!#REF!),"")</f>
        <v>#REF!</v>
      </c>
      <c r="P31" s="62" t="e">
        <f>IF(AND('Mapa final'!#REF!="Media",'Mapa final'!#REF!="Menor"),CONCATENATE("R6C",'Mapa final'!#REF!),"")</f>
        <v>#REF!</v>
      </c>
      <c r="Q31" s="63" t="e">
        <f>IF(AND('Mapa final'!#REF!="Media",'Mapa final'!#REF!="Menor"),CONCATENATE("R6C",'Mapa final'!#REF!),"")</f>
        <v>#REF!</v>
      </c>
      <c r="R31" s="63" t="e">
        <f>IF(AND('Mapa final'!#REF!="Media",'Mapa final'!#REF!="Menor"),CONCATENATE("R6C",'Mapa final'!#REF!),"")</f>
        <v>#REF!</v>
      </c>
      <c r="S31" s="63" t="e">
        <f>IF(AND('Mapa final'!#REF!="Media",'Mapa final'!#REF!="Menor"),CONCATENATE("R6C",'Mapa final'!#REF!),"")</f>
        <v>#REF!</v>
      </c>
      <c r="T31" s="63" t="e">
        <f>IF(AND('Mapa final'!#REF!="Media",'Mapa final'!#REF!="Menor"),CONCATENATE("R6C",'Mapa final'!#REF!),"")</f>
        <v>#REF!</v>
      </c>
      <c r="U31" s="64" t="e">
        <f>IF(AND('Mapa final'!#REF!="Media",'Mapa final'!#REF!="Menor"),CONCATENATE("R6C",'Mapa final'!#REF!),"")</f>
        <v>#REF!</v>
      </c>
      <c r="V31" s="62" t="e">
        <f>IF(AND('Mapa final'!#REF!="Media",'Mapa final'!#REF!="Moderado"),CONCATENATE("R6C",'Mapa final'!#REF!),"")</f>
        <v>#REF!</v>
      </c>
      <c r="W31" s="63" t="e">
        <f>IF(AND('Mapa final'!#REF!="Media",'Mapa final'!#REF!="Moderado"),CONCATENATE("R6C",'Mapa final'!#REF!),"")</f>
        <v>#REF!</v>
      </c>
      <c r="X31" s="63" t="e">
        <f>IF(AND('Mapa final'!#REF!="Media",'Mapa final'!#REF!="Moderado"),CONCATENATE("R6C",'Mapa final'!#REF!),"")</f>
        <v>#REF!</v>
      </c>
      <c r="Y31" s="63" t="e">
        <f>IF(AND('Mapa final'!#REF!="Media",'Mapa final'!#REF!="Moderado"),CONCATENATE("R6C",'Mapa final'!#REF!),"")</f>
        <v>#REF!</v>
      </c>
      <c r="Z31" s="63" t="e">
        <f>IF(AND('Mapa final'!#REF!="Media",'Mapa final'!#REF!="Moderado"),CONCATENATE("R6C",'Mapa final'!#REF!),"")</f>
        <v>#REF!</v>
      </c>
      <c r="AA31" s="64" t="e">
        <f>IF(AND('Mapa final'!#REF!="Media",'Mapa final'!#REF!="Moderado"),CONCATENATE("R6C",'Mapa final'!#REF!),"")</f>
        <v>#REF!</v>
      </c>
      <c r="AB31" s="46" t="e">
        <f>IF(AND('Mapa final'!#REF!="Media",'Mapa final'!#REF!="Mayor"),CONCATENATE("R6C",'Mapa final'!#REF!),"")</f>
        <v>#REF!</v>
      </c>
      <c r="AC31" s="47" t="e">
        <f>IF(AND('Mapa final'!#REF!="Media",'Mapa final'!#REF!="Mayor"),CONCATENATE("R6C",'Mapa final'!#REF!),"")</f>
        <v>#REF!</v>
      </c>
      <c r="AD31" s="52" t="e">
        <f>IF(AND('Mapa final'!#REF!="Media",'Mapa final'!#REF!="Mayor"),CONCATENATE("R6C",'Mapa final'!#REF!),"")</f>
        <v>#REF!</v>
      </c>
      <c r="AE31" s="52" t="e">
        <f>IF(AND('Mapa final'!#REF!="Media",'Mapa final'!#REF!="Mayor"),CONCATENATE("R6C",'Mapa final'!#REF!),"")</f>
        <v>#REF!</v>
      </c>
      <c r="AF31" s="52" t="e">
        <f>IF(AND('Mapa final'!#REF!="Media",'Mapa final'!#REF!="Mayor"),CONCATENATE("R6C",'Mapa final'!#REF!),"")</f>
        <v>#REF!</v>
      </c>
      <c r="AG31" s="48" t="e">
        <f>IF(AND('Mapa final'!#REF!="Media",'Mapa final'!#REF!="Mayor"),CONCATENATE("R6C",'Mapa final'!#REF!),"")</f>
        <v>#REF!</v>
      </c>
      <c r="AH31" s="49" t="e">
        <f>IF(AND('Mapa final'!#REF!="Media",'Mapa final'!#REF!="Catastrófico"),CONCATENATE("R6C",'Mapa final'!#REF!),"")</f>
        <v>#REF!</v>
      </c>
      <c r="AI31" s="50" t="e">
        <f>IF(AND('Mapa final'!#REF!="Media",'Mapa final'!#REF!="Catastrófico"),CONCATENATE("R6C",'Mapa final'!#REF!),"")</f>
        <v>#REF!</v>
      </c>
      <c r="AJ31" s="50" t="e">
        <f>IF(AND('Mapa final'!#REF!="Media",'Mapa final'!#REF!="Catastrófico"),CONCATENATE("R6C",'Mapa final'!#REF!),"")</f>
        <v>#REF!</v>
      </c>
      <c r="AK31" s="50" t="e">
        <f>IF(AND('Mapa final'!#REF!="Media",'Mapa final'!#REF!="Catastrófico"),CONCATENATE("R6C",'Mapa final'!#REF!),"")</f>
        <v>#REF!</v>
      </c>
      <c r="AL31" s="50" t="e">
        <f>IF(AND('Mapa final'!#REF!="Media",'Mapa final'!#REF!="Catastrófico"),CONCATENATE("R6C",'Mapa final'!#REF!),"")</f>
        <v>#REF!</v>
      </c>
      <c r="AM31" s="51" t="e">
        <f>IF(AND('Mapa final'!#REF!="Media",'Mapa final'!#REF!="Catastrófico"),CONCATENATE("R6C",'Mapa final'!#REF!),"")</f>
        <v>#REF!</v>
      </c>
      <c r="AN31" s="78"/>
      <c r="AO31" s="346"/>
      <c r="AP31" s="347"/>
      <c r="AQ31" s="347"/>
      <c r="AR31" s="347"/>
      <c r="AS31" s="347"/>
      <c r="AT31" s="34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row>
    <row r="32" spans="1:76" ht="15" customHeight="1">
      <c r="A32" s="78"/>
      <c r="B32" s="264"/>
      <c r="C32" s="264"/>
      <c r="D32" s="265"/>
      <c r="E32" s="305"/>
      <c r="F32" s="306"/>
      <c r="G32" s="306"/>
      <c r="H32" s="306"/>
      <c r="I32" s="307"/>
      <c r="J32" s="62" t="e">
        <f>IF(AND('Mapa final'!#REF!="Media",'Mapa final'!#REF!="Leve"),CONCATENATE("R7C",'Mapa final'!#REF!),"")</f>
        <v>#REF!</v>
      </c>
      <c r="K32" s="63" t="e">
        <f>IF(AND('Mapa final'!#REF!="Media",'Mapa final'!#REF!="Leve"),CONCATENATE("R7C",'Mapa final'!#REF!),"")</f>
        <v>#REF!</v>
      </c>
      <c r="L32" s="63" t="e">
        <f>IF(AND('Mapa final'!#REF!="Media",'Mapa final'!#REF!="Leve"),CONCATENATE("R7C",'Mapa final'!#REF!),"")</f>
        <v>#REF!</v>
      </c>
      <c r="M32" s="63" t="e">
        <f>IF(AND('Mapa final'!#REF!="Media",'Mapa final'!#REF!="Leve"),CONCATENATE("R7C",'Mapa final'!#REF!),"")</f>
        <v>#REF!</v>
      </c>
      <c r="N32" s="63" t="e">
        <f>IF(AND('Mapa final'!#REF!="Media",'Mapa final'!#REF!="Leve"),CONCATENATE("R7C",'Mapa final'!#REF!),"")</f>
        <v>#REF!</v>
      </c>
      <c r="O32" s="64" t="e">
        <f>IF(AND('Mapa final'!#REF!="Media",'Mapa final'!#REF!="Leve"),CONCATENATE("R7C",'Mapa final'!#REF!),"")</f>
        <v>#REF!</v>
      </c>
      <c r="P32" s="62" t="e">
        <f>IF(AND('Mapa final'!#REF!="Media",'Mapa final'!#REF!="Menor"),CONCATENATE("R7C",'Mapa final'!#REF!),"")</f>
        <v>#REF!</v>
      </c>
      <c r="Q32" s="63" t="e">
        <f>IF(AND('Mapa final'!#REF!="Media",'Mapa final'!#REF!="Menor"),CONCATENATE("R7C",'Mapa final'!#REF!),"")</f>
        <v>#REF!</v>
      </c>
      <c r="R32" s="63" t="e">
        <f>IF(AND('Mapa final'!#REF!="Media",'Mapa final'!#REF!="Menor"),CONCATENATE("R7C",'Mapa final'!#REF!),"")</f>
        <v>#REF!</v>
      </c>
      <c r="S32" s="63" t="e">
        <f>IF(AND('Mapa final'!#REF!="Media",'Mapa final'!#REF!="Menor"),CONCATENATE("R7C",'Mapa final'!#REF!),"")</f>
        <v>#REF!</v>
      </c>
      <c r="T32" s="63" t="e">
        <f>IF(AND('Mapa final'!#REF!="Media",'Mapa final'!#REF!="Menor"),CONCATENATE("R7C",'Mapa final'!#REF!),"")</f>
        <v>#REF!</v>
      </c>
      <c r="U32" s="64" t="e">
        <f>IF(AND('Mapa final'!#REF!="Media",'Mapa final'!#REF!="Menor"),CONCATENATE("R7C",'Mapa final'!#REF!),"")</f>
        <v>#REF!</v>
      </c>
      <c r="V32" s="62" t="e">
        <f>IF(AND('Mapa final'!#REF!="Media",'Mapa final'!#REF!="Moderado"),CONCATENATE("R7C",'Mapa final'!#REF!),"")</f>
        <v>#REF!</v>
      </c>
      <c r="W32" s="63" t="e">
        <f>IF(AND('Mapa final'!#REF!="Media",'Mapa final'!#REF!="Moderado"),CONCATENATE("R7C",'Mapa final'!#REF!),"")</f>
        <v>#REF!</v>
      </c>
      <c r="X32" s="63" t="e">
        <f>IF(AND('Mapa final'!#REF!="Media",'Mapa final'!#REF!="Moderado"),CONCATENATE("R7C",'Mapa final'!#REF!),"")</f>
        <v>#REF!</v>
      </c>
      <c r="Y32" s="63" t="e">
        <f>IF(AND('Mapa final'!#REF!="Media",'Mapa final'!#REF!="Moderado"),CONCATENATE("R7C",'Mapa final'!#REF!),"")</f>
        <v>#REF!</v>
      </c>
      <c r="Z32" s="63" t="e">
        <f>IF(AND('Mapa final'!#REF!="Media",'Mapa final'!#REF!="Moderado"),CONCATENATE("R7C",'Mapa final'!#REF!),"")</f>
        <v>#REF!</v>
      </c>
      <c r="AA32" s="64" t="e">
        <f>IF(AND('Mapa final'!#REF!="Media",'Mapa final'!#REF!="Moderado"),CONCATENATE("R7C",'Mapa final'!#REF!),"")</f>
        <v>#REF!</v>
      </c>
      <c r="AB32" s="46" t="e">
        <f>IF(AND('Mapa final'!#REF!="Media",'Mapa final'!#REF!="Mayor"),CONCATENATE("R7C",'Mapa final'!#REF!),"")</f>
        <v>#REF!</v>
      </c>
      <c r="AC32" s="47" t="e">
        <f>IF(AND('Mapa final'!#REF!="Media",'Mapa final'!#REF!="Mayor"),CONCATENATE("R7C",'Mapa final'!#REF!),"")</f>
        <v>#REF!</v>
      </c>
      <c r="AD32" s="52" t="e">
        <f>IF(AND('Mapa final'!#REF!="Media",'Mapa final'!#REF!="Mayor"),CONCATENATE("R7C",'Mapa final'!#REF!),"")</f>
        <v>#REF!</v>
      </c>
      <c r="AE32" s="52" t="e">
        <f>IF(AND('Mapa final'!#REF!="Media",'Mapa final'!#REF!="Mayor"),CONCATENATE("R7C",'Mapa final'!#REF!),"")</f>
        <v>#REF!</v>
      </c>
      <c r="AF32" s="52" t="e">
        <f>IF(AND('Mapa final'!#REF!="Media",'Mapa final'!#REF!="Mayor"),CONCATENATE("R7C",'Mapa final'!#REF!),"")</f>
        <v>#REF!</v>
      </c>
      <c r="AG32" s="48" t="e">
        <f>IF(AND('Mapa final'!#REF!="Media",'Mapa final'!#REF!="Mayor"),CONCATENATE("R7C",'Mapa final'!#REF!),"")</f>
        <v>#REF!</v>
      </c>
      <c r="AH32" s="49" t="e">
        <f>IF(AND('Mapa final'!#REF!="Media",'Mapa final'!#REF!="Catastrófico"),CONCATENATE("R7C",'Mapa final'!#REF!),"")</f>
        <v>#REF!</v>
      </c>
      <c r="AI32" s="50" t="e">
        <f>IF(AND('Mapa final'!#REF!="Media",'Mapa final'!#REF!="Catastrófico"),CONCATENATE("R7C",'Mapa final'!#REF!),"")</f>
        <v>#REF!</v>
      </c>
      <c r="AJ32" s="50" t="e">
        <f>IF(AND('Mapa final'!#REF!="Media",'Mapa final'!#REF!="Catastrófico"),CONCATENATE("R7C",'Mapa final'!#REF!),"")</f>
        <v>#REF!</v>
      </c>
      <c r="AK32" s="50" t="e">
        <f>IF(AND('Mapa final'!#REF!="Media",'Mapa final'!#REF!="Catastrófico"),CONCATENATE("R7C",'Mapa final'!#REF!),"")</f>
        <v>#REF!</v>
      </c>
      <c r="AL32" s="50" t="e">
        <f>IF(AND('Mapa final'!#REF!="Media",'Mapa final'!#REF!="Catastrófico"),CONCATENATE("R7C",'Mapa final'!#REF!),"")</f>
        <v>#REF!</v>
      </c>
      <c r="AM32" s="51" t="e">
        <f>IF(AND('Mapa final'!#REF!="Media",'Mapa final'!#REF!="Catastrófico"),CONCATENATE("R7C",'Mapa final'!#REF!),"")</f>
        <v>#REF!</v>
      </c>
      <c r="AN32" s="78"/>
      <c r="AO32" s="346"/>
      <c r="AP32" s="347"/>
      <c r="AQ32" s="347"/>
      <c r="AR32" s="347"/>
      <c r="AS32" s="347"/>
      <c r="AT32" s="34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row>
    <row r="33" spans="1:76" ht="15" customHeight="1">
      <c r="A33" s="78"/>
      <c r="B33" s="264"/>
      <c r="C33" s="264"/>
      <c r="D33" s="265"/>
      <c r="E33" s="305"/>
      <c r="F33" s="306"/>
      <c r="G33" s="306"/>
      <c r="H33" s="306"/>
      <c r="I33" s="307"/>
      <c r="J33" s="62" t="e">
        <f>IF(AND('Mapa final'!#REF!="Media",'Mapa final'!#REF!="Leve"),CONCATENATE("R8C",'Mapa final'!#REF!),"")</f>
        <v>#REF!</v>
      </c>
      <c r="K33" s="63" t="e">
        <f>IF(AND('Mapa final'!#REF!="Media",'Mapa final'!#REF!="Leve"),CONCATENATE("R8C",'Mapa final'!#REF!),"")</f>
        <v>#REF!</v>
      </c>
      <c r="L33" s="63" t="e">
        <f>IF(AND('Mapa final'!#REF!="Media",'Mapa final'!#REF!="Leve"),CONCATENATE("R8C",'Mapa final'!#REF!),"")</f>
        <v>#REF!</v>
      </c>
      <c r="M33" s="63" t="e">
        <f>IF(AND('Mapa final'!#REF!="Media",'Mapa final'!#REF!="Leve"),CONCATENATE("R8C",'Mapa final'!#REF!),"")</f>
        <v>#REF!</v>
      </c>
      <c r="N33" s="63" t="e">
        <f>IF(AND('Mapa final'!#REF!="Media",'Mapa final'!#REF!="Leve"),CONCATENATE("R8C",'Mapa final'!#REF!),"")</f>
        <v>#REF!</v>
      </c>
      <c r="O33" s="64" t="e">
        <f>IF(AND('Mapa final'!#REF!="Media",'Mapa final'!#REF!="Leve"),CONCATENATE("R8C",'Mapa final'!#REF!),"")</f>
        <v>#REF!</v>
      </c>
      <c r="P33" s="62" t="e">
        <f>IF(AND('Mapa final'!#REF!="Media",'Mapa final'!#REF!="Menor"),CONCATENATE("R8C",'Mapa final'!#REF!),"")</f>
        <v>#REF!</v>
      </c>
      <c r="Q33" s="63" t="e">
        <f>IF(AND('Mapa final'!#REF!="Media",'Mapa final'!#REF!="Menor"),CONCATENATE("R8C",'Mapa final'!#REF!),"")</f>
        <v>#REF!</v>
      </c>
      <c r="R33" s="63" t="e">
        <f>IF(AND('Mapa final'!#REF!="Media",'Mapa final'!#REF!="Menor"),CONCATENATE("R8C",'Mapa final'!#REF!),"")</f>
        <v>#REF!</v>
      </c>
      <c r="S33" s="63" t="e">
        <f>IF(AND('Mapa final'!#REF!="Media",'Mapa final'!#REF!="Menor"),CONCATENATE("R8C",'Mapa final'!#REF!),"")</f>
        <v>#REF!</v>
      </c>
      <c r="T33" s="63" t="e">
        <f>IF(AND('Mapa final'!#REF!="Media",'Mapa final'!#REF!="Menor"),CONCATENATE("R8C",'Mapa final'!#REF!),"")</f>
        <v>#REF!</v>
      </c>
      <c r="U33" s="64" t="e">
        <f>IF(AND('Mapa final'!#REF!="Media",'Mapa final'!#REF!="Menor"),CONCATENATE("R8C",'Mapa final'!#REF!),"")</f>
        <v>#REF!</v>
      </c>
      <c r="V33" s="62" t="e">
        <f>IF(AND('Mapa final'!#REF!="Media",'Mapa final'!#REF!="Moderado"),CONCATENATE("R8C",'Mapa final'!#REF!),"")</f>
        <v>#REF!</v>
      </c>
      <c r="W33" s="63" t="e">
        <f>IF(AND('Mapa final'!#REF!="Media",'Mapa final'!#REF!="Moderado"),CONCATENATE("R8C",'Mapa final'!#REF!),"")</f>
        <v>#REF!</v>
      </c>
      <c r="X33" s="63" t="e">
        <f>IF(AND('Mapa final'!#REF!="Media",'Mapa final'!#REF!="Moderado"),CONCATENATE("R8C",'Mapa final'!#REF!),"")</f>
        <v>#REF!</v>
      </c>
      <c r="Y33" s="63" t="e">
        <f>IF(AND('Mapa final'!#REF!="Media",'Mapa final'!#REF!="Moderado"),CONCATENATE("R8C",'Mapa final'!#REF!),"")</f>
        <v>#REF!</v>
      </c>
      <c r="Z33" s="63" t="e">
        <f>IF(AND('Mapa final'!#REF!="Media",'Mapa final'!#REF!="Moderado"),CONCATENATE("R8C",'Mapa final'!#REF!),"")</f>
        <v>#REF!</v>
      </c>
      <c r="AA33" s="64" t="e">
        <f>IF(AND('Mapa final'!#REF!="Media",'Mapa final'!#REF!="Moderado"),CONCATENATE("R8C",'Mapa final'!#REF!),"")</f>
        <v>#REF!</v>
      </c>
      <c r="AB33" s="46" t="e">
        <f>IF(AND('Mapa final'!#REF!="Media",'Mapa final'!#REF!="Mayor"),CONCATENATE("R8C",'Mapa final'!#REF!),"")</f>
        <v>#REF!</v>
      </c>
      <c r="AC33" s="47" t="e">
        <f>IF(AND('Mapa final'!#REF!="Media",'Mapa final'!#REF!="Mayor"),CONCATENATE("R8C",'Mapa final'!#REF!),"")</f>
        <v>#REF!</v>
      </c>
      <c r="AD33" s="52" t="e">
        <f>IF(AND('Mapa final'!#REF!="Media",'Mapa final'!#REF!="Mayor"),CONCATENATE("R8C",'Mapa final'!#REF!),"")</f>
        <v>#REF!</v>
      </c>
      <c r="AE33" s="52" t="e">
        <f>IF(AND('Mapa final'!#REF!="Media",'Mapa final'!#REF!="Mayor"),CONCATENATE("R8C",'Mapa final'!#REF!),"")</f>
        <v>#REF!</v>
      </c>
      <c r="AF33" s="52" t="e">
        <f>IF(AND('Mapa final'!#REF!="Media",'Mapa final'!#REF!="Mayor"),CONCATENATE("R8C",'Mapa final'!#REF!),"")</f>
        <v>#REF!</v>
      </c>
      <c r="AG33" s="48" t="e">
        <f>IF(AND('Mapa final'!#REF!="Media",'Mapa final'!#REF!="Mayor"),CONCATENATE("R8C",'Mapa final'!#REF!),"")</f>
        <v>#REF!</v>
      </c>
      <c r="AH33" s="49" t="e">
        <f>IF(AND('Mapa final'!#REF!="Media",'Mapa final'!#REF!="Catastrófico"),CONCATENATE("R8C",'Mapa final'!#REF!),"")</f>
        <v>#REF!</v>
      </c>
      <c r="AI33" s="50" t="e">
        <f>IF(AND('Mapa final'!#REF!="Media",'Mapa final'!#REF!="Catastrófico"),CONCATENATE("R8C",'Mapa final'!#REF!),"")</f>
        <v>#REF!</v>
      </c>
      <c r="AJ33" s="50" t="e">
        <f>IF(AND('Mapa final'!#REF!="Media",'Mapa final'!#REF!="Catastrófico"),CONCATENATE("R8C",'Mapa final'!#REF!),"")</f>
        <v>#REF!</v>
      </c>
      <c r="AK33" s="50" t="e">
        <f>IF(AND('Mapa final'!#REF!="Media",'Mapa final'!#REF!="Catastrófico"),CONCATENATE("R8C",'Mapa final'!#REF!),"")</f>
        <v>#REF!</v>
      </c>
      <c r="AL33" s="50" t="e">
        <f>IF(AND('Mapa final'!#REF!="Media",'Mapa final'!#REF!="Catastrófico"),CONCATENATE("R8C",'Mapa final'!#REF!),"")</f>
        <v>#REF!</v>
      </c>
      <c r="AM33" s="51" t="e">
        <f>IF(AND('Mapa final'!#REF!="Media",'Mapa final'!#REF!="Catastrófico"),CONCATENATE("R8C",'Mapa final'!#REF!),"")</f>
        <v>#REF!</v>
      </c>
      <c r="AN33" s="78"/>
      <c r="AO33" s="346"/>
      <c r="AP33" s="347"/>
      <c r="AQ33" s="347"/>
      <c r="AR33" s="347"/>
      <c r="AS33" s="347"/>
      <c r="AT33" s="34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row>
    <row r="34" spans="1:76" ht="15" customHeight="1">
      <c r="A34" s="78"/>
      <c r="B34" s="264"/>
      <c r="C34" s="264"/>
      <c r="D34" s="265"/>
      <c r="E34" s="305"/>
      <c r="F34" s="306"/>
      <c r="G34" s="306"/>
      <c r="H34" s="306"/>
      <c r="I34" s="307"/>
      <c r="J34" s="62" t="e">
        <f>IF(AND('Mapa final'!#REF!="Media",'Mapa final'!#REF!="Leve"),CONCATENATE("R9C",'Mapa final'!#REF!),"")</f>
        <v>#REF!</v>
      </c>
      <c r="K34" s="63" t="e">
        <f>IF(AND('Mapa final'!#REF!="Media",'Mapa final'!#REF!="Leve"),CONCATENATE("R9C",'Mapa final'!#REF!),"")</f>
        <v>#REF!</v>
      </c>
      <c r="L34" s="63" t="e">
        <f>IF(AND('Mapa final'!#REF!="Media",'Mapa final'!#REF!="Leve"),CONCATENATE("R9C",'Mapa final'!#REF!),"")</f>
        <v>#REF!</v>
      </c>
      <c r="M34" s="63" t="e">
        <f>IF(AND('Mapa final'!#REF!="Media",'Mapa final'!#REF!="Leve"),CONCATENATE("R9C",'Mapa final'!#REF!),"")</f>
        <v>#REF!</v>
      </c>
      <c r="N34" s="63" t="e">
        <f>IF(AND('Mapa final'!#REF!="Media",'Mapa final'!#REF!="Leve"),CONCATENATE("R9C",'Mapa final'!#REF!),"")</f>
        <v>#REF!</v>
      </c>
      <c r="O34" s="64" t="e">
        <f>IF(AND('Mapa final'!#REF!="Media",'Mapa final'!#REF!="Leve"),CONCATENATE("R9C",'Mapa final'!#REF!),"")</f>
        <v>#REF!</v>
      </c>
      <c r="P34" s="62" t="e">
        <f>IF(AND('Mapa final'!#REF!="Media",'Mapa final'!#REF!="Menor"),CONCATENATE("R9C",'Mapa final'!#REF!),"")</f>
        <v>#REF!</v>
      </c>
      <c r="Q34" s="63" t="e">
        <f>IF(AND('Mapa final'!#REF!="Media",'Mapa final'!#REF!="Menor"),CONCATENATE("R9C",'Mapa final'!#REF!),"")</f>
        <v>#REF!</v>
      </c>
      <c r="R34" s="63" t="e">
        <f>IF(AND('Mapa final'!#REF!="Media",'Mapa final'!#REF!="Menor"),CONCATENATE("R9C",'Mapa final'!#REF!),"")</f>
        <v>#REF!</v>
      </c>
      <c r="S34" s="63" t="e">
        <f>IF(AND('Mapa final'!#REF!="Media",'Mapa final'!#REF!="Menor"),CONCATENATE("R9C",'Mapa final'!#REF!),"")</f>
        <v>#REF!</v>
      </c>
      <c r="T34" s="63" t="e">
        <f>IF(AND('Mapa final'!#REF!="Media",'Mapa final'!#REF!="Menor"),CONCATENATE("R9C",'Mapa final'!#REF!),"")</f>
        <v>#REF!</v>
      </c>
      <c r="U34" s="64" t="e">
        <f>IF(AND('Mapa final'!#REF!="Media",'Mapa final'!#REF!="Menor"),CONCATENATE("R9C",'Mapa final'!#REF!),"")</f>
        <v>#REF!</v>
      </c>
      <c r="V34" s="62" t="e">
        <f>IF(AND('Mapa final'!#REF!="Media",'Mapa final'!#REF!="Moderado"),CONCATENATE("R9C",'Mapa final'!#REF!),"")</f>
        <v>#REF!</v>
      </c>
      <c r="W34" s="63" t="e">
        <f>IF(AND('Mapa final'!#REF!="Media",'Mapa final'!#REF!="Moderado"),CONCATENATE("R9C",'Mapa final'!#REF!),"")</f>
        <v>#REF!</v>
      </c>
      <c r="X34" s="63" t="e">
        <f>IF(AND('Mapa final'!#REF!="Media",'Mapa final'!#REF!="Moderado"),CONCATENATE("R9C",'Mapa final'!#REF!),"")</f>
        <v>#REF!</v>
      </c>
      <c r="Y34" s="63" t="e">
        <f>IF(AND('Mapa final'!#REF!="Media",'Mapa final'!#REF!="Moderado"),CONCATENATE("R9C",'Mapa final'!#REF!),"")</f>
        <v>#REF!</v>
      </c>
      <c r="Z34" s="63" t="e">
        <f>IF(AND('Mapa final'!#REF!="Media",'Mapa final'!#REF!="Moderado"),CONCATENATE("R9C",'Mapa final'!#REF!),"")</f>
        <v>#REF!</v>
      </c>
      <c r="AA34" s="64" t="e">
        <f>IF(AND('Mapa final'!#REF!="Media",'Mapa final'!#REF!="Moderado"),CONCATENATE("R9C",'Mapa final'!#REF!),"")</f>
        <v>#REF!</v>
      </c>
      <c r="AB34" s="46" t="e">
        <f>IF(AND('Mapa final'!#REF!="Media",'Mapa final'!#REF!="Mayor"),CONCATENATE("R9C",'Mapa final'!#REF!),"")</f>
        <v>#REF!</v>
      </c>
      <c r="AC34" s="47" t="e">
        <f>IF(AND('Mapa final'!#REF!="Media",'Mapa final'!#REF!="Mayor"),CONCATENATE("R9C",'Mapa final'!#REF!),"")</f>
        <v>#REF!</v>
      </c>
      <c r="AD34" s="52" t="e">
        <f>IF(AND('Mapa final'!#REF!="Media",'Mapa final'!#REF!="Mayor"),CONCATENATE("R9C",'Mapa final'!#REF!),"")</f>
        <v>#REF!</v>
      </c>
      <c r="AE34" s="52" t="e">
        <f>IF(AND('Mapa final'!#REF!="Media",'Mapa final'!#REF!="Mayor"),CONCATENATE("R9C",'Mapa final'!#REF!),"")</f>
        <v>#REF!</v>
      </c>
      <c r="AF34" s="52" t="e">
        <f>IF(AND('Mapa final'!#REF!="Media",'Mapa final'!#REF!="Mayor"),CONCATENATE("R9C",'Mapa final'!#REF!),"")</f>
        <v>#REF!</v>
      </c>
      <c r="AG34" s="48" t="e">
        <f>IF(AND('Mapa final'!#REF!="Media",'Mapa final'!#REF!="Mayor"),CONCATENATE("R9C",'Mapa final'!#REF!),"")</f>
        <v>#REF!</v>
      </c>
      <c r="AH34" s="49" t="e">
        <f>IF(AND('Mapa final'!#REF!="Media",'Mapa final'!#REF!="Catastrófico"),CONCATENATE("R9C",'Mapa final'!#REF!),"")</f>
        <v>#REF!</v>
      </c>
      <c r="AI34" s="50" t="e">
        <f>IF(AND('Mapa final'!#REF!="Media",'Mapa final'!#REF!="Catastrófico"),CONCATENATE("R9C",'Mapa final'!#REF!),"")</f>
        <v>#REF!</v>
      </c>
      <c r="AJ34" s="50" t="e">
        <f>IF(AND('Mapa final'!#REF!="Media",'Mapa final'!#REF!="Catastrófico"),CONCATENATE("R9C",'Mapa final'!#REF!),"")</f>
        <v>#REF!</v>
      </c>
      <c r="AK34" s="50" t="e">
        <f>IF(AND('Mapa final'!#REF!="Media",'Mapa final'!#REF!="Catastrófico"),CONCATENATE("R9C",'Mapa final'!#REF!),"")</f>
        <v>#REF!</v>
      </c>
      <c r="AL34" s="50" t="e">
        <f>IF(AND('Mapa final'!#REF!="Media",'Mapa final'!#REF!="Catastrófico"),CONCATENATE("R9C",'Mapa final'!#REF!),"")</f>
        <v>#REF!</v>
      </c>
      <c r="AM34" s="51" t="e">
        <f>IF(AND('Mapa final'!#REF!="Media",'Mapa final'!#REF!="Catastrófico"),CONCATENATE("R9C",'Mapa final'!#REF!),"")</f>
        <v>#REF!</v>
      </c>
      <c r="AN34" s="78"/>
      <c r="AO34" s="346"/>
      <c r="AP34" s="347"/>
      <c r="AQ34" s="347"/>
      <c r="AR34" s="347"/>
      <c r="AS34" s="347"/>
      <c r="AT34" s="34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row>
    <row r="35" spans="1:76" ht="15.75" customHeight="1" thickBot="1">
      <c r="A35" s="78"/>
      <c r="B35" s="264"/>
      <c r="C35" s="264"/>
      <c r="D35" s="265"/>
      <c r="E35" s="308"/>
      <c r="F35" s="309"/>
      <c r="G35" s="309"/>
      <c r="H35" s="309"/>
      <c r="I35" s="310"/>
      <c r="J35" s="62" t="e">
        <f>IF(AND('Mapa final'!#REF!="Media",'Mapa final'!#REF!="Leve"),CONCATENATE("R10C",'Mapa final'!#REF!),"")</f>
        <v>#REF!</v>
      </c>
      <c r="K35" s="63" t="e">
        <f>IF(AND('Mapa final'!#REF!="Media",'Mapa final'!#REF!="Leve"),CONCATENATE("R10C",'Mapa final'!#REF!),"")</f>
        <v>#REF!</v>
      </c>
      <c r="L35" s="63" t="e">
        <f>IF(AND('Mapa final'!#REF!="Media",'Mapa final'!#REF!="Leve"),CONCATENATE("R10C",'Mapa final'!#REF!),"")</f>
        <v>#REF!</v>
      </c>
      <c r="M35" s="63" t="e">
        <f>IF(AND('Mapa final'!#REF!="Media",'Mapa final'!#REF!="Leve"),CONCATENATE("R10C",'Mapa final'!#REF!),"")</f>
        <v>#REF!</v>
      </c>
      <c r="N35" s="63" t="e">
        <f>IF(AND('Mapa final'!#REF!="Media",'Mapa final'!#REF!="Leve"),CONCATENATE("R10C",'Mapa final'!#REF!),"")</f>
        <v>#REF!</v>
      </c>
      <c r="O35" s="64" t="e">
        <f>IF(AND('Mapa final'!#REF!="Media",'Mapa final'!#REF!="Leve"),CONCATENATE("R10C",'Mapa final'!#REF!),"")</f>
        <v>#REF!</v>
      </c>
      <c r="P35" s="62" t="e">
        <f>IF(AND('Mapa final'!#REF!="Media",'Mapa final'!#REF!="Menor"),CONCATENATE("R10C",'Mapa final'!#REF!),"")</f>
        <v>#REF!</v>
      </c>
      <c r="Q35" s="63" t="e">
        <f>IF(AND('Mapa final'!#REF!="Media",'Mapa final'!#REF!="Menor"),CONCATENATE("R10C",'Mapa final'!#REF!),"")</f>
        <v>#REF!</v>
      </c>
      <c r="R35" s="63" t="e">
        <f>IF(AND('Mapa final'!#REF!="Media",'Mapa final'!#REF!="Menor"),CONCATENATE("R10C",'Mapa final'!#REF!),"")</f>
        <v>#REF!</v>
      </c>
      <c r="S35" s="63" t="e">
        <f>IF(AND('Mapa final'!#REF!="Media",'Mapa final'!#REF!="Menor"),CONCATENATE("R10C",'Mapa final'!#REF!),"")</f>
        <v>#REF!</v>
      </c>
      <c r="T35" s="63" t="e">
        <f>IF(AND('Mapa final'!#REF!="Media",'Mapa final'!#REF!="Menor"),CONCATENATE("R10C",'Mapa final'!#REF!),"")</f>
        <v>#REF!</v>
      </c>
      <c r="U35" s="64" t="e">
        <f>IF(AND('Mapa final'!#REF!="Media",'Mapa final'!#REF!="Menor"),CONCATENATE("R10C",'Mapa final'!#REF!),"")</f>
        <v>#REF!</v>
      </c>
      <c r="V35" s="62" t="e">
        <f>IF(AND('Mapa final'!#REF!="Media",'Mapa final'!#REF!="Moderado"),CONCATENATE("R10C",'Mapa final'!#REF!),"")</f>
        <v>#REF!</v>
      </c>
      <c r="W35" s="63" t="e">
        <f>IF(AND('Mapa final'!#REF!="Media",'Mapa final'!#REF!="Moderado"),CONCATENATE("R10C",'Mapa final'!#REF!),"")</f>
        <v>#REF!</v>
      </c>
      <c r="X35" s="63" t="e">
        <f>IF(AND('Mapa final'!#REF!="Media",'Mapa final'!#REF!="Moderado"),CONCATENATE("R10C",'Mapa final'!#REF!),"")</f>
        <v>#REF!</v>
      </c>
      <c r="Y35" s="63" t="e">
        <f>IF(AND('Mapa final'!#REF!="Media",'Mapa final'!#REF!="Moderado"),CONCATENATE("R10C",'Mapa final'!#REF!),"")</f>
        <v>#REF!</v>
      </c>
      <c r="Z35" s="63" t="e">
        <f>IF(AND('Mapa final'!#REF!="Media",'Mapa final'!#REF!="Moderado"),CONCATENATE("R10C",'Mapa final'!#REF!),"")</f>
        <v>#REF!</v>
      </c>
      <c r="AA35" s="64" t="e">
        <f>IF(AND('Mapa final'!#REF!="Media",'Mapa final'!#REF!="Moderado"),CONCATENATE("R10C",'Mapa final'!#REF!),"")</f>
        <v>#REF!</v>
      </c>
      <c r="AB35" s="53" t="e">
        <f>IF(AND('Mapa final'!#REF!="Media",'Mapa final'!#REF!="Mayor"),CONCATENATE("R10C",'Mapa final'!#REF!),"")</f>
        <v>#REF!</v>
      </c>
      <c r="AC35" s="54" t="e">
        <f>IF(AND('Mapa final'!#REF!="Media",'Mapa final'!#REF!="Mayor"),CONCATENATE("R10C",'Mapa final'!#REF!),"")</f>
        <v>#REF!</v>
      </c>
      <c r="AD35" s="54" t="e">
        <f>IF(AND('Mapa final'!#REF!="Media",'Mapa final'!#REF!="Mayor"),CONCATENATE("R10C",'Mapa final'!#REF!),"")</f>
        <v>#REF!</v>
      </c>
      <c r="AE35" s="54" t="e">
        <f>IF(AND('Mapa final'!#REF!="Media",'Mapa final'!#REF!="Mayor"),CONCATENATE("R10C",'Mapa final'!#REF!),"")</f>
        <v>#REF!</v>
      </c>
      <c r="AF35" s="54" t="e">
        <f>IF(AND('Mapa final'!#REF!="Media",'Mapa final'!#REF!="Mayor"),CONCATENATE("R10C",'Mapa final'!#REF!),"")</f>
        <v>#REF!</v>
      </c>
      <c r="AG35" s="55" t="e">
        <f>IF(AND('Mapa final'!#REF!="Media",'Mapa final'!#REF!="Mayor"),CONCATENATE("R10C",'Mapa final'!#REF!),"")</f>
        <v>#REF!</v>
      </c>
      <c r="AH35" s="56" t="e">
        <f>IF(AND('Mapa final'!#REF!="Media",'Mapa final'!#REF!="Catastrófico"),CONCATENATE("R10C",'Mapa final'!#REF!),"")</f>
        <v>#REF!</v>
      </c>
      <c r="AI35" s="57" t="e">
        <f>IF(AND('Mapa final'!#REF!="Media",'Mapa final'!#REF!="Catastrófico"),CONCATENATE("R10C",'Mapa final'!#REF!),"")</f>
        <v>#REF!</v>
      </c>
      <c r="AJ35" s="57" t="e">
        <f>IF(AND('Mapa final'!#REF!="Media",'Mapa final'!#REF!="Catastrófico"),CONCATENATE("R10C",'Mapa final'!#REF!),"")</f>
        <v>#REF!</v>
      </c>
      <c r="AK35" s="57" t="e">
        <f>IF(AND('Mapa final'!#REF!="Media",'Mapa final'!#REF!="Catastrófico"),CONCATENATE("R10C",'Mapa final'!#REF!),"")</f>
        <v>#REF!</v>
      </c>
      <c r="AL35" s="57" t="e">
        <f>IF(AND('Mapa final'!#REF!="Media",'Mapa final'!#REF!="Catastrófico"),CONCATENATE("R10C",'Mapa final'!#REF!),"")</f>
        <v>#REF!</v>
      </c>
      <c r="AM35" s="58" t="e">
        <f>IF(AND('Mapa final'!#REF!="Media",'Mapa final'!#REF!="Catastrófico"),CONCATENATE("R10C",'Mapa final'!#REF!),"")</f>
        <v>#REF!</v>
      </c>
      <c r="AN35" s="78"/>
      <c r="AO35" s="349"/>
      <c r="AP35" s="350"/>
      <c r="AQ35" s="350"/>
      <c r="AR35" s="350"/>
      <c r="AS35" s="350"/>
      <c r="AT35" s="351"/>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row>
    <row r="36" spans="1:76" ht="15" customHeight="1">
      <c r="A36" s="78"/>
      <c r="B36" s="264"/>
      <c r="C36" s="264"/>
      <c r="D36" s="265"/>
      <c r="E36" s="302" t="s">
        <v>113</v>
      </c>
      <c r="F36" s="303"/>
      <c r="G36" s="303"/>
      <c r="H36" s="303"/>
      <c r="I36" s="303"/>
      <c r="J36" s="68">
        <f>IF(AND('Mapa final'!$Y$11="Baja",'Mapa final'!$AA$11="Leve"),CONCATENATE("R1C",'Mapa final'!$O$11),"")</f>
      </c>
      <c r="K36" s="69" t="e">
        <f>IF(AND('Mapa final'!#REF!="Baja",'Mapa final'!#REF!="Leve"),CONCATENATE("R1C",'Mapa final'!#REF!),"")</f>
        <v>#REF!</v>
      </c>
      <c r="L36" s="69" t="e">
        <f>IF(AND('Mapa final'!#REF!="Baja",'Mapa final'!#REF!="Leve"),CONCATENATE("R1C",'Mapa final'!#REF!),"")</f>
        <v>#REF!</v>
      </c>
      <c r="M36" s="69" t="e">
        <f>IF(AND('Mapa final'!#REF!="Baja",'Mapa final'!#REF!="Leve"),CONCATENATE("R1C",'Mapa final'!#REF!),"")</f>
        <v>#REF!</v>
      </c>
      <c r="N36" s="69" t="e">
        <f>IF(AND('Mapa final'!#REF!="Baja",'Mapa final'!#REF!="Leve"),CONCATENATE("R1C",'Mapa final'!#REF!),"")</f>
        <v>#REF!</v>
      </c>
      <c r="O36" s="70" t="e">
        <f>IF(AND('Mapa final'!#REF!="Baja",'Mapa final'!#REF!="Leve"),CONCATENATE("R1C",'Mapa final'!#REF!),"")</f>
        <v>#REF!</v>
      </c>
      <c r="P36" s="59">
        <f>IF(AND('Mapa final'!$Y$11="Baja",'Mapa final'!$AA$11="Menor"),CONCATENATE("R1C",'Mapa final'!$O$11),"")</f>
      </c>
      <c r="Q36" s="60" t="e">
        <f>IF(AND('Mapa final'!#REF!="Baja",'Mapa final'!#REF!="Menor"),CONCATENATE("R1C",'Mapa final'!#REF!),"")</f>
        <v>#REF!</v>
      </c>
      <c r="R36" s="60" t="e">
        <f>IF(AND('Mapa final'!#REF!="Baja",'Mapa final'!#REF!="Menor"),CONCATENATE("R1C",'Mapa final'!#REF!),"")</f>
        <v>#REF!</v>
      </c>
      <c r="S36" s="60" t="e">
        <f>IF(AND('Mapa final'!#REF!="Baja",'Mapa final'!#REF!="Menor"),CONCATENATE("R1C",'Mapa final'!#REF!),"")</f>
        <v>#REF!</v>
      </c>
      <c r="T36" s="60" t="e">
        <f>IF(AND('Mapa final'!#REF!="Baja",'Mapa final'!#REF!="Menor"),CONCATENATE("R1C",'Mapa final'!#REF!),"")</f>
        <v>#REF!</v>
      </c>
      <c r="U36" s="61" t="e">
        <f>IF(AND('Mapa final'!#REF!="Baja",'Mapa final'!#REF!="Menor"),CONCATENATE("R1C",'Mapa final'!#REF!),"")</f>
        <v>#REF!</v>
      </c>
      <c r="V36" s="59">
        <f>IF(AND('Mapa final'!$Y$11="Baja",'Mapa final'!$AA$11="Moderado"),CONCATENATE("R1C",'Mapa final'!$O$11),"")</f>
      </c>
      <c r="W36" s="60" t="e">
        <f>IF(AND('Mapa final'!#REF!="Baja",'Mapa final'!#REF!="Moderado"),CONCATENATE("R1C",'Mapa final'!#REF!),"")</f>
        <v>#REF!</v>
      </c>
      <c r="X36" s="60" t="e">
        <f>IF(AND('Mapa final'!#REF!="Baja",'Mapa final'!#REF!="Moderado"),CONCATENATE("R1C",'Mapa final'!#REF!),"")</f>
        <v>#REF!</v>
      </c>
      <c r="Y36" s="60" t="e">
        <f>IF(AND('Mapa final'!#REF!="Baja",'Mapa final'!#REF!="Moderado"),CONCATENATE("R1C",'Mapa final'!#REF!),"")</f>
        <v>#REF!</v>
      </c>
      <c r="Z36" s="60" t="e">
        <f>IF(AND('Mapa final'!#REF!="Baja",'Mapa final'!#REF!="Moderado"),CONCATENATE("R1C",'Mapa final'!#REF!),"")</f>
        <v>#REF!</v>
      </c>
      <c r="AA36" s="61" t="e">
        <f>IF(AND('Mapa final'!#REF!="Baja",'Mapa final'!#REF!="Moderado"),CONCATENATE("R1C",'Mapa final'!#REF!),"")</f>
        <v>#REF!</v>
      </c>
      <c r="AB36" s="40">
        <f>IF(AND('Mapa final'!$Y$11="Baja",'Mapa final'!$AA$11="Mayor"),CONCATENATE("R1C",'Mapa final'!$O$11),"")</f>
      </c>
      <c r="AC36" s="41" t="e">
        <f>IF(AND('Mapa final'!#REF!="Baja",'Mapa final'!#REF!="Mayor"),CONCATENATE("R1C",'Mapa final'!#REF!),"")</f>
        <v>#REF!</v>
      </c>
      <c r="AD36" s="41" t="e">
        <f>IF(AND('Mapa final'!#REF!="Baja",'Mapa final'!#REF!="Mayor"),CONCATENATE("R1C",'Mapa final'!#REF!),"")</f>
        <v>#REF!</v>
      </c>
      <c r="AE36" s="41" t="e">
        <f>IF(AND('Mapa final'!#REF!="Baja",'Mapa final'!#REF!="Mayor"),CONCATENATE("R1C",'Mapa final'!#REF!),"")</f>
        <v>#REF!</v>
      </c>
      <c r="AF36" s="41" t="e">
        <f>IF(AND('Mapa final'!#REF!="Baja",'Mapa final'!#REF!="Mayor"),CONCATENATE("R1C",'Mapa final'!#REF!),"")</f>
        <v>#REF!</v>
      </c>
      <c r="AG36" s="42" t="e">
        <f>IF(AND('Mapa final'!#REF!="Baja",'Mapa final'!#REF!="Mayor"),CONCATENATE("R1C",'Mapa final'!#REF!),"")</f>
        <v>#REF!</v>
      </c>
      <c r="AH36" s="43" t="str">
        <f>IF(AND('Mapa final'!$Y$11="Baja",'Mapa final'!$AA$11="Catastrófico"),CONCATENATE("R1C",'Mapa final'!$O$11),"")</f>
        <v>R1C1</v>
      </c>
      <c r="AI36" s="44" t="e">
        <f>IF(AND('Mapa final'!#REF!="Baja",'Mapa final'!#REF!="Catastrófico"),CONCATENATE("R1C",'Mapa final'!#REF!),"")</f>
        <v>#REF!</v>
      </c>
      <c r="AJ36" s="44" t="e">
        <f>IF(AND('Mapa final'!#REF!="Baja",'Mapa final'!#REF!="Catastrófico"),CONCATENATE("R1C",'Mapa final'!#REF!),"")</f>
        <v>#REF!</v>
      </c>
      <c r="AK36" s="44" t="e">
        <f>IF(AND('Mapa final'!#REF!="Baja",'Mapa final'!#REF!="Catastrófico"),CONCATENATE("R1C",'Mapa final'!#REF!),"")</f>
        <v>#REF!</v>
      </c>
      <c r="AL36" s="44" t="e">
        <f>IF(AND('Mapa final'!#REF!="Baja",'Mapa final'!#REF!="Catastrófico"),CONCATENATE("R1C",'Mapa final'!#REF!),"")</f>
        <v>#REF!</v>
      </c>
      <c r="AM36" s="45" t="e">
        <f>IF(AND('Mapa final'!#REF!="Baja",'Mapa final'!#REF!="Catastrófico"),CONCATENATE("R1C",'Mapa final'!#REF!),"")</f>
        <v>#REF!</v>
      </c>
      <c r="AN36" s="78"/>
      <c r="AO36" s="334" t="s">
        <v>81</v>
      </c>
      <c r="AP36" s="335"/>
      <c r="AQ36" s="335"/>
      <c r="AR36" s="335"/>
      <c r="AS36" s="335"/>
      <c r="AT36" s="336"/>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row>
    <row r="37" spans="1:76" ht="15" customHeight="1">
      <c r="A37" s="78"/>
      <c r="B37" s="264"/>
      <c r="C37" s="264"/>
      <c r="D37" s="265"/>
      <c r="E37" s="321"/>
      <c r="F37" s="322"/>
      <c r="G37" s="322"/>
      <c r="H37" s="322"/>
      <c r="I37" s="322"/>
      <c r="J37" s="71">
        <f>IF(AND('Mapa final'!$Y$12="Baja",'Mapa final'!$AA$12="Leve"),CONCATENATE("R2C",'Mapa final'!$O$12),"")</f>
      </c>
      <c r="K37" s="72" t="e">
        <f>IF(AND('Mapa final'!#REF!="Baja",'Mapa final'!#REF!="Leve"),CONCATENATE("R2C",'Mapa final'!#REF!),"")</f>
        <v>#REF!</v>
      </c>
      <c r="L37" s="72" t="e">
        <f>IF(AND('Mapa final'!#REF!="Baja",'Mapa final'!#REF!="Leve"),CONCATENATE("R2C",'Mapa final'!#REF!),"")</f>
        <v>#REF!</v>
      </c>
      <c r="M37" s="72" t="e">
        <f>IF(AND('Mapa final'!#REF!="Baja",'Mapa final'!#REF!="Leve"),CONCATENATE("R2C",'Mapa final'!#REF!),"")</f>
        <v>#REF!</v>
      </c>
      <c r="N37" s="72" t="e">
        <f>IF(AND('Mapa final'!#REF!="Baja",'Mapa final'!#REF!="Leve"),CONCATENATE("R2C",'Mapa final'!#REF!),"")</f>
        <v>#REF!</v>
      </c>
      <c r="O37" s="73" t="e">
        <f>IF(AND('Mapa final'!#REF!="Baja",'Mapa final'!#REF!="Leve"),CONCATENATE("R2C",'Mapa final'!#REF!),"")</f>
        <v>#REF!</v>
      </c>
      <c r="P37" s="62">
        <f>IF(AND('Mapa final'!$Y$12="Baja",'Mapa final'!$AA$12="Menor"),CONCATENATE("R2C",'Mapa final'!$O$12),"")</f>
      </c>
      <c r="Q37" s="63" t="e">
        <f>IF(AND('Mapa final'!#REF!="Baja",'Mapa final'!#REF!="Menor"),CONCATENATE("R2C",'Mapa final'!#REF!),"")</f>
        <v>#REF!</v>
      </c>
      <c r="R37" s="63" t="e">
        <f>IF(AND('Mapa final'!#REF!="Baja",'Mapa final'!#REF!="Menor"),CONCATENATE("R2C",'Mapa final'!#REF!),"")</f>
        <v>#REF!</v>
      </c>
      <c r="S37" s="63" t="e">
        <f>IF(AND('Mapa final'!#REF!="Baja",'Mapa final'!#REF!="Menor"),CONCATENATE("R2C",'Mapa final'!#REF!),"")</f>
        <v>#REF!</v>
      </c>
      <c r="T37" s="63" t="e">
        <f>IF(AND('Mapa final'!#REF!="Baja",'Mapa final'!#REF!="Menor"),CONCATENATE("R2C",'Mapa final'!#REF!),"")</f>
        <v>#REF!</v>
      </c>
      <c r="U37" s="64" t="e">
        <f>IF(AND('Mapa final'!#REF!="Baja",'Mapa final'!#REF!="Menor"),CONCATENATE("R2C",'Mapa final'!#REF!),"")</f>
        <v>#REF!</v>
      </c>
      <c r="V37" s="62">
        <f>IF(AND('Mapa final'!$Y$12="Baja",'Mapa final'!$AA$12="Moderado"),CONCATENATE("R2C",'Mapa final'!$O$12),"")</f>
      </c>
      <c r="W37" s="63" t="e">
        <f>IF(AND('Mapa final'!#REF!="Baja",'Mapa final'!#REF!="Moderado"),CONCATENATE("R2C",'Mapa final'!#REF!),"")</f>
        <v>#REF!</v>
      </c>
      <c r="X37" s="63" t="e">
        <f>IF(AND('Mapa final'!#REF!="Baja",'Mapa final'!#REF!="Moderado"),CONCATENATE("R2C",'Mapa final'!#REF!),"")</f>
        <v>#REF!</v>
      </c>
      <c r="Y37" s="63" t="e">
        <f>IF(AND('Mapa final'!#REF!="Baja",'Mapa final'!#REF!="Moderado"),CONCATENATE("R2C",'Mapa final'!#REF!),"")</f>
        <v>#REF!</v>
      </c>
      <c r="Z37" s="63" t="e">
        <f>IF(AND('Mapa final'!#REF!="Baja",'Mapa final'!#REF!="Moderado"),CONCATENATE("R2C",'Mapa final'!#REF!),"")</f>
        <v>#REF!</v>
      </c>
      <c r="AA37" s="64" t="e">
        <f>IF(AND('Mapa final'!#REF!="Baja",'Mapa final'!#REF!="Moderado"),CONCATENATE("R2C",'Mapa final'!#REF!),"")</f>
        <v>#REF!</v>
      </c>
      <c r="AB37" s="46">
        <f>IF(AND('Mapa final'!$Y$12="Baja",'Mapa final'!$AA$12="Mayor"),CONCATENATE("R2C",'Mapa final'!$O$12),"")</f>
      </c>
      <c r="AC37" s="47" t="e">
        <f>IF(AND('Mapa final'!#REF!="Baja",'Mapa final'!#REF!="Mayor"),CONCATENATE("R2C",'Mapa final'!#REF!),"")</f>
        <v>#REF!</v>
      </c>
      <c r="AD37" s="47" t="e">
        <f>IF(AND('Mapa final'!#REF!="Baja",'Mapa final'!#REF!="Mayor"),CONCATENATE("R2C",'Mapa final'!#REF!),"")</f>
        <v>#REF!</v>
      </c>
      <c r="AE37" s="47" t="e">
        <f>IF(AND('Mapa final'!#REF!="Baja",'Mapa final'!#REF!="Mayor"),CONCATENATE("R2C",'Mapa final'!#REF!),"")</f>
        <v>#REF!</v>
      </c>
      <c r="AF37" s="47" t="e">
        <f>IF(AND('Mapa final'!#REF!="Baja",'Mapa final'!#REF!="Mayor"),CONCATENATE("R2C",'Mapa final'!#REF!),"")</f>
        <v>#REF!</v>
      </c>
      <c r="AG37" s="48" t="e">
        <f>IF(AND('Mapa final'!#REF!="Baja",'Mapa final'!#REF!="Mayor"),CONCATENATE("R2C",'Mapa final'!#REF!),"")</f>
        <v>#REF!</v>
      </c>
      <c r="AH37" s="49" t="str">
        <f>IF(AND('Mapa final'!$Y$12="Baja",'Mapa final'!$AA$12="Catastrófico"),CONCATENATE("R2C",'Mapa final'!$O$12),"")</f>
        <v>R2C1</v>
      </c>
      <c r="AI37" s="50" t="e">
        <f>IF(AND('Mapa final'!#REF!="Baja",'Mapa final'!#REF!="Catastrófico"),CONCATENATE("R2C",'Mapa final'!#REF!),"")</f>
        <v>#REF!</v>
      </c>
      <c r="AJ37" s="50" t="e">
        <f>IF(AND('Mapa final'!#REF!="Baja",'Mapa final'!#REF!="Catastrófico"),CONCATENATE("R2C",'Mapa final'!#REF!),"")</f>
        <v>#REF!</v>
      </c>
      <c r="AK37" s="50" t="e">
        <f>IF(AND('Mapa final'!#REF!="Baja",'Mapa final'!#REF!="Catastrófico"),CONCATENATE("R2C",'Mapa final'!#REF!),"")</f>
        <v>#REF!</v>
      </c>
      <c r="AL37" s="50" t="e">
        <f>IF(AND('Mapa final'!#REF!="Baja",'Mapa final'!#REF!="Catastrófico"),CONCATENATE("R2C",'Mapa final'!#REF!),"")</f>
        <v>#REF!</v>
      </c>
      <c r="AM37" s="51" t="e">
        <f>IF(AND('Mapa final'!#REF!="Baja",'Mapa final'!#REF!="Catastrófico"),CONCATENATE("R2C",'Mapa final'!#REF!),"")</f>
        <v>#REF!</v>
      </c>
      <c r="AN37" s="78"/>
      <c r="AO37" s="337"/>
      <c r="AP37" s="338"/>
      <c r="AQ37" s="338"/>
      <c r="AR37" s="338"/>
      <c r="AS37" s="338"/>
      <c r="AT37" s="339"/>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row>
    <row r="38" spans="1:76" ht="15" customHeight="1">
      <c r="A38" s="78"/>
      <c r="B38" s="264"/>
      <c r="C38" s="264"/>
      <c r="D38" s="265"/>
      <c r="E38" s="305"/>
      <c r="F38" s="306"/>
      <c r="G38" s="306"/>
      <c r="H38" s="306"/>
      <c r="I38" s="322"/>
      <c r="J38" s="71">
        <f>IF(AND('Mapa final'!$Y$13="Baja",'Mapa final'!$AA$13="Leve"),CONCATENATE("R3C",'Mapa final'!$O$13),"")</f>
      </c>
      <c r="K38" s="72" t="e">
        <f>IF(AND('Mapa final'!#REF!="Baja",'Mapa final'!#REF!="Leve"),CONCATENATE("R3C",'Mapa final'!#REF!),"")</f>
        <v>#REF!</v>
      </c>
      <c r="L38" s="72" t="e">
        <f>IF(AND('Mapa final'!#REF!="Baja",'Mapa final'!#REF!="Leve"),CONCATENATE("R3C",'Mapa final'!#REF!),"")</f>
        <v>#REF!</v>
      </c>
      <c r="M38" s="72" t="e">
        <f>IF(AND('Mapa final'!#REF!="Baja",'Mapa final'!#REF!="Leve"),CONCATENATE("R3C",'Mapa final'!#REF!),"")</f>
        <v>#REF!</v>
      </c>
      <c r="N38" s="72" t="e">
        <f>IF(AND('Mapa final'!#REF!="Baja",'Mapa final'!#REF!="Leve"),CONCATENATE("R3C",'Mapa final'!#REF!),"")</f>
        <v>#REF!</v>
      </c>
      <c r="O38" s="73" t="e">
        <f>IF(AND('Mapa final'!#REF!="Baja",'Mapa final'!#REF!="Leve"),CONCATENATE("R3C",'Mapa final'!#REF!),"")</f>
        <v>#REF!</v>
      </c>
      <c r="P38" s="62">
        <f>IF(AND('Mapa final'!$Y$13="Baja",'Mapa final'!$AA$13="Menor"),CONCATENATE("R3C",'Mapa final'!$O$13),"")</f>
      </c>
      <c r="Q38" s="63" t="e">
        <f>IF(AND('Mapa final'!#REF!="Baja",'Mapa final'!#REF!="Menor"),CONCATENATE("R3C",'Mapa final'!#REF!),"")</f>
        <v>#REF!</v>
      </c>
      <c r="R38" s="63" t="e">
        <f>IF(AND('Mapa final'!#REF!="Baja",'Mapa final'!#REF!="Menor"),CONCATENATE("R3C",'Mapa final'!#REF!),"")</f>
        <v>#REF!</v>
      </c>
      <c r="S38" s="63" t="e">
        <f>IF(AND('Mapa final'!#REF!="Baja",'Mapa final'!#REF!="Menor"),CONCATENATE("R3C",'Mapa final'!#REF!),"")</f>
        <v>#REF!</v>
      </c>
      <c r="T38" s="63" t="e">
        <f>IF(AND('Mapa final'!#REF!="Baja",'Mapa final'!#REF!="Menor"),CONCATENATE("R3C",'Mapa final'!#REF!),"")</f>
        <v>#REF!</v>
      </c>
      <c r="U38" s="64" t="e">
        <f>IF(AND('Mapa final'!#REF!="Baja",'Mapa final'!#REF!="Menor"),CONCATENATE("R3C",'Mapa final'!#REF!),"")</f>
        <v>#REF!</v>
      </c>
      <c r="V38" s="62">
        <f>IF(AND('Mapa final'!$Y$13="Baja",'Mapa final'!$AA$13="Moderado"),CONCATENATE("R3C",'Mapa final'!$O$13),"")</f>
      </c>
      <c r="W38" s="63" t="e">
        <f>IF(AND('Mapa final'!#REF!="Baja",'Mapa final'!#REF!="Moderado"),CONCATENATE("R3C",'Mapa final'!#REF!),"")</f>
        <v>#REF!</v>
      </c>
      <c r="X38" s="63" t="e">
        <f>IF(AND('Mapa final'!#REF!="Baja",'Mapa final'!#REF!="Moderado"),CONCATENATE("R3C",'Mapa final'!#REF!),"")</f>
        <v>#REF!</v>
      </c>
      <c r="Y38" s="63" t="e">
        <f>IF(AND('Mapa final'!#REF!="Baja",'Mapa final'!#REF!="Moderado"),CONCATENATE("R3C",'Mapa final'!#REF!),"")</f>
        <v>#REF!</v>
      </c>
      <c r="Z38" s="63" t="e">
        <f>IF(AND('Mapa final'!#REF!="Baja",'Mapa final'!#REF!="Moderado"),CONCATENATE("R3C",'Mapa final'!#REF!),"")</f>
        <v>#REF!</v>
      </c>
      <c r="AA38" s="64" t="e">
        <f>IF(AND('Mapa final'!#REF!="Baja",'Mapa final'!#REF!="Moderado"),CONCATENATE("R3C",'Mapa final'!#REF!),"")</f>
        <v>#REF!</v>
      </c>
      <c r="AB38" s="46">
        <f>IF(AND('Mapa final'!$Y$13="Baja",'Mapa final'!$AA$13="Mayor"),CONCATENATE("R3C",'Mapa final'!$O$13),"")</f>
      </c>
      <c r="AC38" s="47" t="e">
        <f>IF(AND('Mapa final'!#REF!="Baja",'Mapa final'!#REF!="Mayor"),CONCATENATE("R3C",'Mapa final'!#REF!),"")</f>
        <v>#REF!</v>
      </c>
      <c r="AD38" s="47" t="e">
        <f>IF(AND('Mapa final'!#REF!="Baja",'Mapa final'!#REF!="Mayor"),CONCATENATE("R3C",'Mapa final'!#REF!),"")</f>
        <v>#REF!</v>
      </c>
      <c r="AE38" s="47" t="e">
        <f>IF(AND('Mapa final'!#REF!="Baja",'Mapa final'!#REF!="Mayor"),CONCATENATE("R3C",'Mapa final'!#REF!),"")</f>
        <v>#REF!</v>
      </c>
      <c r="AF38" s="47" t="e">
        <f>IF(AND('Mapa final'!#REF!="Baja",'Mapa final'!#REF!="Mayor"),CONCATENATE("R3C",'Mapa final'!#REF!),"")</f>
        <v>#REF!</v>
      </c>
      <c r="AG38" s="48" t="e">
        <f>IF(AND('Mapa final'!#REF!="Baja",'Mapa final'!#REF!="Mayor"),CONCATENATE("R3C",'Mapa final'!#REF!),"")</f>
        <v>#REF!</v>
      </c>
      <c r="AH38" s="49" t="str">
        <f>IF(AND('Mapa final'!$Y$13="Baja",'Mapa final'!$AA$13="Catastrófico"),CONCATENATE("R3C",'Mapa final'!$O$13),"")</f>
        <v>R3C1</v>
      </c>
      <c r="AI38" s="50" t="e">
        <f>IF(AND('Mapa final'!#REF!="Baja",'Mapa final'!#REF!="Catastrófico"),CONCATENATE("R3C",'Mapa final'!#REF!),"")</f>
        <v>#REF!</v>
      </c>
      <c r="AJ38" s="50" t="e">
        <f>IF(AND('Mapa final'!#REF!="Baja",'Mapa final'!#REF!="Catastrófico"),CONCATENATE("R3C",'Mapa final'!#REF!),"")</f>
        <v>#REF!</v>
      </c>
      <c r="AK38" s="50" t="e">
        <f>IF(AND('Mapa final'!#REF!="Baja",'Mapa final'!#REF!="Catastrófico"),CONCATENATE("R3C",'Mapa final'!#REF!),"")</f>
        <v>#REF!</v>
      </c>
      <c r="AL38" s="50" t="e">
        <f>IF(AND('Mapa final'!#REF!="Baja",'Mapa final'!#REF!="Catastrófico"),CONCATENATE("R3C",'Mapa final'!#REF!),"")</f>
        <v>#REF!</v>
      </c>
      <c r="AM38" s="51" t="e">
        <f>IF(AND('Mapa final'!#REF!="Baja",'Mapa final'!#REF!="Catastrófico"),CONCATENATE("R3C",'Mapa final'!#REF!),"")</f>
        <v>#REF!</v>
      </c>
      <c r="AN38" s="78"/>
      <c r="AO38" s="337"/>
      <c r="AP38" s="338"/>
      <c r="AQ38" s="338"/>
      <c r="AR38" s="338"/>
      <c r="AS38" s="338"/>
      <c r="AT38" s="339"/>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row>
    <row r="39" spans="1:76" ht="15" customHeight="1">
      <c r="A39" s="78"/>
      <c r="B39" s="264"/>
      <c r="C39" s="264"/>
      <c r="D39" s="265"/>
      <c r="E39" s="305"/>
      <c r="F39" s="306"/>
      <c r="G39" s="306"/>
      <c r="H39" s="306"/>
      <c r="I39" s="322"/>
      <c r="J39" s="71" t="e">
        <f>IF(AND('Mapa final'!#REF!="Baja",'Mapa final'!#REF!="Leve"),CONCATENATE("R4C",'Mapa final'!#REF!),"")</f>
        <v>#REF!</v>
      </c>
      <c r="K39" s="72" t="e">
        <f>IF(AND('Mapa final'!#REF!="Baja",'Mapa final'!#REF!="Leve"),CONCATENATE("R4C",'Mapa final'!#REF!),"")</f>
        <v>#REF!</v>
      </c>
      <c r="L39" s="72" t="e">
        <f>IF(AND('Mapa final'!#REF!="Baja",'Mapa final'!#REF!="Leve"),CONCATENATE("R4C",'Mapa final'!#REF!),"")</f>
        <v>#REF!</v>
      </c>
      <c r="M39" s="72" t="e">
        <f>IF(AND('Mapa final'!#REF!="Baja",'Mapa final'!#REF!="Leve"),CONCATENATE("R4C",'Mapa final'!#REF!),"")</f>
        <v>#REF!</v>
      </c>
      <c r="N39" s="72" t="e">
        <f>IF(AND('Mapa final'!#REF!="Baja",'Mapa final'!#REF!="Leve"),CONCATENATE("R4C",'Mapa final'!#REF!),"")</f>
        <v>#REF!</v>
      </c>
      <c r="O39" s="73" t="e">
        <f>IF(AND('Mapa final'!#REF!="Baja",'Mapa final'!#REF!="Leve"),CONCATENATE("R4C",'Mapa final'!#REF!),"")</f>
        <v>#REF!</v>
      </c>
      <c r="P39" s="62" t="e">
        <f>IF(AND('Mapa final'!#REF!="Baja",'Mapa final'!#REF!="Menor"),CONCATENATE("R4C",'Mapa final'!#REF!),"")</f>
        <v>#REF!</v>
      </c>
      <c r="Q39" s="63" t="e">
        <f>IF(AND('Mapa final'!#REF!="Baja",'Mapa final'!#REF!="Menor"),CONCATENATE("R4C",'Mapa final'!#REF!),"")</f>
        <v>#REF!</v>
      </c>
      <c r="R39" s="63" t="e">
        <f>IF(AND('Mapa final'!#REF!="Baja",'Mapa final'!#REF!="Menor"),CONCATENATE("R4C",'Mapa final'!#REF!),"")</f>
        <v>#REF!</v>
      </c>
      <c r="S39" s="63" t="e">
        <f>IF(AND('Mapa final'!#REF!="Baja",'Mapa final'!#REF!="Menor"),CONCATENATE("R4C",'Mapa final'!#REF!),"")</f>
        <v>#REF!</v>
      </c>
      <c r="T39" s="63" t="e">
        <f>IF(AND('Mapa final'!#REF!="Baja",'Mapa final'!#REF!="Menor"),CONCATENATE("R4C",'Mapa final'!#REF!),"")</f>
        <v>#REF!</v>
      </c>
      <c r="U39" s="64" t="e">
        <f>IF(AND('Mapa final'!#REF!="Baja",'Mapa final'!#REF!="Menor"),CONCATENATE("R4C",'Mapa final'!#REF!),"")</f>
        <v>#REF!</v>
      </c>
      <c r="V39" s="62" t="e">
        <f>IF(AND('Mapa final'!#REF!="Baja",'Mapa final'!#REF!="Moderado"),CONCATENATE("R4C",'Mapa final'!#REF!),"")</f>
        <v>#REF!</v>
      </c>
      <c r="W39" s="63" t="e">
        <f>IF(AND('Mapa final'!#REF!="Baja",'Mapa final'!#REF!="Moderado"),CONCATENATE("R4C",'Mapa final'!#REF!),"")</f>
        <v>#REF!</v>
      </c>
      <c r="X39" s="63" t="e">
        <f>IF(AND('Mapa final'!#REF!="Baja",'Mapa final'!#REF!="Moderado"),CONCATENATE("R4C",'Mapa final'!#REF!),"")</f>
        <v>#REF!</v>
      </c>
      <c r="Y39" s="63" t="e">
        <f>IF(AND('Mapa final'!#REF!="Baja",'Mapa final'!#REF!="Moderado"),CONCATENATE("R4C",'Mapa final'!#REF!),"")</f>
        <v>#REF!</v>
      </c>
      <c r="Z39" s="63" t="e">
        <f>IF(AND('Mapa final'!#REF!="Baja",'Mapa final'!#REF!="Moderado"),CONCATENATE("R4C",'Mapa final'!#REF!),"")</f>
        <v>#REF!</v>
      </c>
      <c r="AA39" s="64" t="e">
        <f>IF(AND('Mapa final'!#REF!="Baja",'Mapa final'!#REF!="Moderado"),CONCATENATE("R4C",'Mapa final'!#REF!),"")</f>
        <v>#REF!</v>
      </c>
      <c r="AB39" s="46" t="e">
        <f>IF(AND('Mapa final'!#REF!="Baja",'Mapa final'!#REF!="Mayor"),CONCATENATE("R4C",'Mapa final'!#REF!),"")</f>
        <v>#REF!</v>
      </c>
      <c r="AC39" s="47" t="e">
        <f>IF(AND('Mapa final'!#REF!="Baja",'Mapa final'!#REF!="Mayor"),CONCATENATE("R4C",'Mapa final'!#REF!),"")</f>
        <v>#REF!</v>
      </c>
      <c r="AD39" s="47" t="e">
        <f>IF(AND('Mapa final'!#REF!="Baja",'Mapa final'!#REF!="Mayor"),CONCATENATE("R4C",'Mapa final'!#REF!),"")</f>
        <v>#REF!</v>
      </c>
      <c r="AE39" s="47" t="e">
        <f>IF(AND('Mapa final'!#REF!="Baja",'Mapa final'!#REF!="Mayor"),CONCATENATE("R4C",'Mapa final'!#REF!),"")</f>
        <v>#REF!</v>
      </c>
      <c r="AF39" s="47" t="e">
        <f>IF(AND('Mapa final'!#REF!="Baja",'Mapa final'!#REF!="Mayor"),CONCATENATE("R4C",'Mapa final'!#REF!),"")</f>
        <v>#REF!</v>
      </c>
      <c r="AG39" s="48" t="e">
        <f>IF(AND('Mapa final'!#REF!="Baja",'Mapa final'!#REF!="Mayor"),CONCATENATE("R4C",'Mapa final'!#REF!),"")</f>
        <v>#REF!</v>
      </c>
      <c r="AH39" s="49" t="e">
        <f>IF(AND('Mapa final'!#REF!="Baja",'Mapa final'!#REF!="Catastrófico"),CONCATENATE("R4C",'Mapa final'!#REF!),"")</f>
        <v>#REF!</v>
      </c>
      <c r="AI39" s="50" t="e">
        <f>IF(AND('Mapa final'!#REF!="Baja",'Mapa final'!#REF!="Catastrófico"),CONCATENATE("R4C",'Mapa final'!#REF!),"")</f>
        <v>#REF!</v>
      </c>
      <c r="AJ39" s="50" t="e">
        <f>IF(AND('Mapa final'!#REF!="Baja",'Mapa final'!#REF!="Catastrófico"),CONCATENATE("R4C",'Mapa final'!#REF!),"")</f>
        <v>#REF!</v>
      </c>
      <c r="AK39" s="50" t="e">
        <f>IF(AND('Mapa final'!#REF!="Baja",'Mapa final'!#REF!="Catastrófico"),CONCATENATE("R4C",'Mapa final'!#REF!),"")</f>
        <v>#REF!</v>
      </c>
      <c r="AL39" s="50" t="e">
        <f>IF(AND('Mapa final'!#REF!="Baja",'Mapa final'!#REF!="Catastrófico"),CONCATENATE("R4C",'Mapa final'!#REF!),"")</f>
        <v>#REF!</v>
      </c>
      <c r="AM39" s="51" t="e">
        <f>IF(AND('Mapa final'!#REF!="Baja",'Mapa final'!#REF!="Catastrófico"),CONCATENATE("R4C",'Mapa final'!#REF!),"")</f>
        <v>#REF!</v>
      </c>
      <c r="AN39" s="78"/>
      <c r="AO39" s="337"/>
      <c r="AP39" s="338"/>
      <c r="AQ39" s="338"/>
      <c r="AR39" s="338"/>
      <c r="AS39" s="338"/>
      <c r="AT39" s="339"/>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row>
    <row r="40" spans="1:76" ht="15" customHeight="1">
      <c r="A40" s="78"/>
      <c r="B40" s="264"/>
      <c r="C40" s="264"/>
      <c r="D40" s="265"/>
      <c r="E40" s="305"/>
      <c r="F40" s="306"/>
      <c r="G40" s="306"/>
      <c r="H40" s="306"/>
      <c r="I40" s="322"/>
      <c r="J40" s="71" t="e">
        <f>IF(AND('Mapa final'!#REF!="Baja",'Mapa final'!#REF!="Leve"),CONCATENATE("R5C",'Mapa final'!#REF!),"")</f>
        <v>#REF!</v>
      </c>
      <c r="K40" s="72" t="e">
        <f>IF(AND('Mapa final'!#REF!="Baja",'Mapa final'!#REF!="Leve"),CONCATENATE("R5C",'Mapa final'!#REF!),"")</f>
        <v>#REF!</v>
      </c>
      <c r="L40" s="72" t="e">
        <f>IF(AND('Mapa final'!#REF!="Baja",'Mapa final'!#REF!="Leve"),CONCATENATE("R5C",'Mapa final'!#REF!),"")</f>
        <v>#REF!</v>
      </c>
      <c r="M40" s="72" t="e">
        <f>IF(AND('Mapa final'!#REF!="Baja",'Mapa final'!#REF!="Leve"),CONCATENATE("R5C",'Mapa final'!#REF!),"")</f>
        <v>#REF!</v>
      </c>
      <c r="N40" s="72" t="e">
        <f>IF(AND('Mapa final'!#REF!="Baja",'Mapa final'!#REF!="Leve"),CONCATENATE("R5C",'Mapa final'!#REF!),"")</f>
        <v>#REF!</v>
      </c>
      <c r="O40" s="73" t="e">
        <f>IF(AND('Mapa final'!#REF!="Baja",'Mapa final'!#REF!="Leve"),CONCATENATE("R5C",'Mapa final'!#REF!),"")</f>
        <v>#REF!</v>
      </c>
      <c r="P40" s="62" t="e">
        <f>IF(AND('Mapa final'!#REF!="Baja",'Mapa final'!#REF!="Menor"),CONCATENATE("R5C",'Mapa final'!#REF!),"")</f>
        <v>#REF!</v>
      </c>
      <c r="Q40" s="63" t="e">
        <f>IF(AND('Mapa final'!#REF!="Baja",'Mapa final'!#REF!="Menor"),CONCATENATE("R5C",'Mapa final'!#REF!),"")</f>
        <v>#REF!</v>
      </c>
      <c r="R40" s="63" t="e">
        <f>IF(AND('Mapa final'!#REF!="Baja",'Mapa final'!#REF!="Menor"),CONCATENATE("R5C",'Mapa final'!#REF!),"")</f>
        <v>#REF!</v>
      </c>
      <c r="S40" s="63" t="e">
        <f>IF(AND('Mapa final'!#REF!="Baja",'Mapa final'!#REF!="Menor"),CONCATENATE("R5C",'Mapa final'!#REF!),"")</f>
        <v>#REF!</v>
      </c>
      <c r="T40" s="63" t="e">
        <f>IF(AND('Mapa final'!#REF!="Baja",'Mapa final'!#REF!="Menor"),CONCATENATE("R5C",'Mapa final'!#REF!),"")</f>
        <v>#REF!</v>
      </c>
      <c r="U40" s="64" t="e">
        <f>IF(AND('Mapa final'!#REF!="Baja",'Mapa final'!#REF!="Menor"),CONCATENATE("R5C",'Mapa final'!#REF!),"")</f>
        <v>#REF!</v>
      </c>
      <c r="V40" s="62" t="e">
        <f>IF(AND('Mapa final'!#REF!="Baja",'Mapa final'!#REF!="Moderado"),CONCATENATE("R5C",'Mapa final'!#REF!),"")</f>
        <v>#REF!</v>
      </c>
      <c r="W40" s="63" t="e">
        <f>IF(AND('Mapa final'!#REF!="Baja",'Mapa final'!#REF!="Moderado"),CONCATENATE("R5C",'Mapa final'!#REF!),"")</f>
        <v>#REF!</v>
      </c>
      <c r="X40" s="63" t="e">
        <f>IF(AND('Mapa final'!#REF!="Baja",'Mapa final'!#REF!="Moderado"),CONCATENATE("R5C",'Mapa final'!#REF!),"")</f>
        <v>#REF!</v>
      </c>
      <c r="Y40" s="63" t="e">
        <f>IF(AND('Mapa final'!#REF!="Baja",'Mapa final'!#REF!="Moderado"),CONCATENATE("R5C",'Mapa final'!#REF!),"")</f>
        <v>#REF!</v>
      </c>
      <c r="Z40" s="63" t="e">
        <f>IF(AND('Mapa final'!#REF!="Baja",'Mapa final'!#REF!="Moderado"),CONCATENATE("R5C",'Mapa final'!#REF!),"")</f>
        <v>#REF!</v>
      </c>
      <c r="AA40" s="64" t="e">
        <f>IF(AND('Mapa final'!#REF!="Baja",'Mapa final'!#REF!="Moderado"),CONCATENATE("R5C",'Mapa final'!#REF!),"")</f>
        <v>#REF!</v>
      </c>
      <c r="AB40" s="46" t="e">
        <f>IF(AND('Mapa final'!#REF!="Baja",'Mapa final'!#REF!="Mayor"),CONCATENATE("R5C",'Mapa final'!#REF!),"")</f>
        <v>#REF!</v>
      </c>
      <c r="AC40" s="47" t="e">
        <f>IF(AND('Mapa final'!#REF!="Baja",'Mapa final'!#REF!="Mayor"),CONCATENATE("R5C",'Mapa final'!#REF!),"")</f>
        <v>#REF!</v>
      </c>
      <c r="AD40" s="52" t="e">
        <f>IF(AND('Mapa final'!#REF!="Baja",'Mapa final'!#REF!="Mayor"),CONCATENATE("R5C",'Mapa final'!#REF!),"")</f>
        <v>#REF!</v>
      </c>
      <c r="AE40" s="52" t="e">
        <f>IF(AND('Mapa final'!#REF!="Baja",'Mapa final'!#REF!="Mayor"),CONCATENATE("R5C",'Mapa final'!#REF!),"")</f>
        <v>#REF!</v>
      </c>
      <c r="AF40" s="52" t="e">
        <f>IF(AND('Mapa final'!#REF!="Baja",'Mapa final'!#REF!="Mayor"),CONCATENATE("R5C",'Mapa final'!#REF!),"")</f>
        <v>#REF!</v>
      </c>
      <c r="AG40" s="48" t="e">
        <f>IF(AND('Mapa final'!#REF!="Baja",'Mapa final'!#REF!="Mayor"),CONCATENATE("R5C",'Mapa final'!#REF!),"")</f>
        <v>#REF!</v>
      </c>
      <c r="AH40" s="49" t="e">
        <f>IF(AND('Mapa final'!#REF!="Baja",'Mapa final'!#REF!="Catastrófico"),CONCATENATE("R5C",'Mapa final'!#REF!),"")</f>
        <v>#REF!</v>
      </c>
      <c r="AI40" s="50" t="e">
        <f>IF(AND('Mapa final'!#REF!="Baja",'Mapa final'!#REF!="Catastrófico"),CONCATENATE("R5C",'Mapa final'!#REF!),"")</f>
        <v>#REF!</v>
      </c>
      <c r="AJ40" s="50" t="e">
        <f>IF(AND('Mapa final'!#REF!="Baja",'Mapa final'!#REF!="Catastrófico"),CONCATENATE("R5C",'Mapa final'!#REF!),"")</f>
        <v>#REF!</v>
      </c>
      <c r="AK40" s="50" t="e">
        <f>IF(AND('Mapa final'!#REF!="Baja",'Mapa final'!#REF!="Catastrófico"),CONCATENATE("R5C",'Mapa final'!#REF!),"")</f>
        <v>#REF!</v>
      </c>
      <c r="AL40" s="50" t="e">
        <f>IF(AND('Mapa final'!#REF!="Baja",'Mapa final'!#REF!="Catastrófico"),CONCATENATE("R5C",'Mapa final'!#REF!),"")</f>
        <v>#REF!</v>
      </c>
      <c r="AM40" s="51" t="e">
        <f>IF(AND('Mapa final'!#REF!="Baja",'Mapa final'!#REF!="Catastrófico"),CONCATENATE("R5C",'Mapa final'!#REF!),"")</f>
        <v>#REF!</v>
      </c>
      <c r="AN40" s="78"/>
      <c r="AO40" s="337"/>
      <c r="AP40" s="338"/>
      <c r="AQ40" s="338"/>
      <c r="AR40" s="338"/>
      <c r="AS40" s="338"/>
      <c r="AT40" s="339"/>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row>
    <row r="41" spans="1:76" ht="15" customHeight="1">
      <c r="A41" s="78"/>
      <c r="B41" s="264"/>
      <c r="C41" s="264"/>
      <c r="D41" s="265"/>
      <c r="E41" s="305"/>
      <c r="F41" s="306"/>
      <c r="G41" s="306"/>
      <c r="H41" s="306"/>
      <c r="I41" s="322"/>
      <c r="J41" s="71" t="e">
        <f>IF(AND('Mapa final'!#REF!="Baja",'Mapa final'!#REF!="Leve"),CONCATENATE("R6C",'Mapa final'!#REF!),"")</f>
        <v>#REF!</v>
      </c>
      <c r="K41" s="72" t="e">
        <f>IF(AND('Mapa final'!#REF!="Baja",'Mapa final'!#REF!="Leve"),CONCATENATE("R6C",'Mapa final'!#REF!),"")</f>
        <v>#REF!</v>
      </c>
      <c r="L41" s="72" t="e">
        <f>IF(AND('Mapa final'!#REF!="Baja",'Mapa final'!#REF!="Leve"),CONCATENATE("R6C",'Mapa final'!#REF!),"")</f>
        <v>#REF!</v>
      </c>
      <c r="M41" s="72" t="e">
        <f>IF(AND('Mapa final'!#REF!="Baja",'Mapa final'!#REF!="Leve"),CONCATENATE("R6C",'Mapa final'!#REF!),"")</f>
        <v>#REF!</v>
      </c>
      <c r="N41" s="72" t="e">
        <f>IF(AND('Mapa final'!#REF!="Baja",'Mapa final'!#REF!="Leve"),CONCATENATE("R6C",'Mapa final'!#REF!),"")</f>
        <v>#REF!</v>
      </c>
      <c r="O41" s="73" t="e">
        <f>IF(AND('Mapa final'!#REF!="Baja",'Mapa final'!#REF!="Leve"),CONCATENATE("R6C",'Mapa final'!#REF!),"")</f>
        <v>#REF!</v>
      </c>
      <c r="P41" s="62" t="e">
        <f>IF(AND('Mapa final'!#REF!="Baja",'Mapa final'!#REF!="Menor"),CONCATENATE("R6C",'Mapa final'!#REF!),"")</f>
        <v>#REF!</v>
      </c>
      <c r="Q41" s="63" t="e">
        <f>IF(AND('Mapa final'!#REF!="Baja",'Mapa final'!#REF!="Menor"),CONCATENATE("R6C",'Mapa final'!#REF!),"")</f>
        <v>#REF!</v>
      </c>
      <c r="R41" s="63" t="e">
        <f>IF(AND('Mapa final'!#REF!="Baja",'Mapa final'!#REF!="Menor"),CONCATENATE("R6C",'Mapa final'!#REF!),"")</f>
        <v>#REF!</v>
      </c>
      <c r="S41" s="63" t="e">
        <f>IF(AND('Mapa final'!#REF!="Baja",'Mapa final'!#REF!="Menor"),CONCATENATE("R6C",'Mapa final'!#REF!),"")</f>
        <v>#REF!</v>
      </c>
      <c r="T41" s="63" t="e">
        <f>IF(AND('Mapa final'!#REF!="Baja",'Mapa final'!#REF!="Menor"),CONCATENATE("R6C",'Mapa final'!#REF!),"")</f>
        <v>#REF!</v>
      </c>
      <c r="U41" s="64" t="e">
        <f>IF(AND('Mapa final'!#REF!="Baja",'Mapa final'!#REF!="Menor"),CONCATENATE("R6C",'Mapa final'!#REF!),"")</f>
        <v>#REF!</v>
      </c>
      <c r="V41" s="62" t="e">
        <f>IF(AND('Mapa final'!#REF!="Baja",'Mapa final'!#REF!="Moderado"),CONCATENATE("R6C",'Mapa final'!#REF!),"")</f>
        <v>#REF!</v>
      </c>
      <c r="W41" s="63" t="e">
        <f>IF(AND('Mapa final'!#REF!="Baja",'Mapa final'!#REF!="Moderado"),CONCATENATE("R6C",'Mapa final'!#REF!),"")</f>
        <v>#REF!</v>
      </c>
      <c r="X41" s="63" t="e">
        <f>IF(AND('Mapa final'!#REF!="Baja",'Mapa final'!#REF!="Moderado"),CONCATENATE("R6C",'Mapa final'!#REF!),"")</f>
        <v>#REF!</v>
      </c>
      <c r="Y41" s="63" t="e">
        <f>IF(AND('Mapa final'!#REF!="Baja",'Mapa final'!#REF!="Moderado"),CONCATENATE("R6C",'Mapa final'!#REF!),"")</f>
        <v>#REF!</v>
      </c>
      <c r="Z41" s="63" t="e">
        <f>IF(AND('Mapa final'!#REF!="Baja",'Mapa final'!#REF!="Moderado"),CONCATENATE("R6C",'Mapa final'!#REF!),"")</f>
        <v>#REF!</v>
      </c>
      <c r="AA41" s="64" t="e">
        <f>IF(AND('Mapa final'!#REF!="Baja",'Mapa final'!#REF!="Moderado"),CONCATENATE("R6C",'Mapa final'!#REF!),"")</f>
        <v>#REF!</v>
      </c>
      <c r="AB41" s="46" t="e">
        <f>IF(AND('Mapa final'!#REF!="Baja",'Mapa final'!#REF!="Mayor"),CONCATENATE("R6C",'Mapa final'!#REF!),"")</f>
        <v>#REF!</v>
      </c>
      <c r="AC41" s="47" t="e">
        <f>IF(AND('Mapa final'!#REF!="Baja",'Mapa final'!#REF!="Mayor"),CONCATENATE("R6C",'Mapa final'!#REF!),"")</f>
        <v>#REF!</v>
      </c>
      <c r="AD41" s="52" t="e">
        <f>IF(AND('Mapa final'!#REF!="Baja",'Mapa final'!#REF!="Mayor"),CONCATENATE("R6C",'Mapa final'!#REF!),"")</f>
        <v>#REF!</v>
      </c>
      <c r="AE41" s="52" t="e">
        <f>IF(AND('Mapa final'!#REF!="Baja",'Mapa final'!#REF!="Mayor"),CONCATENATE("R6C",'Mapa final'!#REF!),"")</f>
        <v>#REF!</v>
      </c>
      <c r="AF41" s="52" t="e">
        <f>IF(AND('Mapa final'!#REF!="Baja",'Mapa final'!#REF!="Mayor"),CONCATENATE("R6C",'Mapa final'!#REF!),"")</f>
        <v>#REF!</v>
      </c>
      <c r="AG41" s="48" t="e">
        <f>IF(AND('Mapa final'!#REF!="Baja",'Mapa final'!#REF!="Mayor"),CONCATENATE("R6C",'Mapa final'!#REF!),"")</f>
        <v>#REF!</v>
      </c>
      <c r="AH41" s="49" t="e">
        <f>IF(AND('Mapa final'!#REF!="Baja",'Mapa final'!#REF!="Catastrófico"),CONCATENATE("R6C",'Mapa final'!#REF!),"")</f>
        <v>#REF!</v>
      </c>
      <c r="AI41" s="50" t="e">
        <f>IF(AND('Mapa final'!#REF!="Baja",'Mapa final'!#REF!="Catastrófico"),CONCATENATE("R6C",'Mapa final'!#REF!),"")</f>
        <v>#REF!</v>
      </c>
      <c r="AJ41" s="50" t="e">
        <f>IF(AND('Mapa final'!#REF!="Baja",'Mapa final'!#REF!="Catastrófico"),CONCATENATE("R6C",'Mapa final'!#REF!),"")</f>
        <v>#REF!</v>
      </c>
      <c r="AK41" s="50" t="e">
        <f>IF(AND('Mapa final'!#REF!="Baja",'Mapa final'!#REF!="Catastrófico"),CONCATENATE("R6C",'Mapa final'!#REF!),"")</f>
        <v>#REF!</v>
      </c>
      <c r="AL41" s="50" t="e">
        <f>IF(AND('Mapa final'!#REF!="Baja",'Mapa final'!#REF!="Catastrófico"),CONCATENATE("R6C",'Mapa final'!#REF!),"")</f>
        <v>#REF!</v>
      </c>
      <c r="AM41" s="51" t="e">
        <f>IF(AND('Mapa final'!#REF!="Baja",'Mapa final'!#REF!="Catastrófico"),CONCATENATE("R6C",'Mapa final'!#REF!),"")</f>
        <v>#REF!</v>
      </c>
      <c r="AN41" s="78"/>
      <c r="AO41" s="337"/>
      <c r="AP41" s="338"/>
      <c r="AQ41" s="338"/>
      <c r="AR41" s="338"/>
      <c r="AS41" s="338"/>
      <c r="AT41" s="339"/>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row>
    <row r="42" spans="1:76" ht="15" customHeight="1">
      <c r="A42" s="78"/>
      <c r="B42" s="264"/>
      <c r="C42" s="264"/>
      <c r="D42" s="265"/>
      <c r="E42" s="305"/>
      <c r="F42" s="306"/>
      <c r="G42" s="306"/>
      <c r="H42" s="306"/>
      <c r="I42" s="322"/>
      <c r="J42" s="71" t="e">
        <f>IF(AND('Mapa final'!#REF!="Baja",'Mapa final'!#REF!="Leve"),CONCATENATE("R7C",'Mapa final'!#REF!),"")</f>
        <v>#REF!</v>
      </c>
      <c r="K42" s="72" t="e">
        <f>IF(AND('Mapa final'!#REF!="Baja",'Mapa final'!#REF!="Leve"),CONCATENATE("R7C",'Mapa final'!#REF!),"")</f>
        <v>#REF!</v>
      </c>
      <c r="L42" s="72" t="e">
        <f>IF(AND('Mapa final'!#REF!="Baja",'Mapa final'!#REF!="Leve"),CONCATENATE("R7C",'Mapa final'!#REF!),"")</f>
        <v>#REF!</v>
      </c>
      <c r="M42" s="72" t="e">
        <f>IF(AND('Mapa final'!#REF!="Baja",'Mapa final'!#REF!="Leve"),CONCATENATE("R7C",'Mapa final'!#REF!),"")</f>
        <v>#REF!</v>
      </c>
      <c r="N42" s="72" t="e">
        <f>IF(AND('Mapa final'!#REF!="Baja",'Mapa final'!#REF!="Leve"),CONCATENATE("R7C",'Mapa final'!#REF!),"")</f>
        <v>#REF!</v>
      </c>
      <c r="O42" s="73" t="e">
        <f>IF(AND('Mapa final'!#REF!="Baja",'Mapa final'!#REF!="Leve"),CONCATENATE("R7C",'Mapa final'!#REF!),"")</f>
        <v>#REF!</v>
      </c>
      <c r="P42" s="62" t="e">
        <f>IF(AND('Mapa final'!#REF!="Baja",'Mapa final'!#REF!="Menor"),CONCATENATE("R7C",'Mapa final'!#REF!),"")</f>
        <v>#REF!</v>
      </c>
      <c r="Q42" s="63" t="e">
        <f>IF(AND('Mapa final'!#REF!="Baja",'Mapa final'!#REF!="Menor"),CONCATENATE("R7C",'Mapa final'!#REF!),"")</f>
        <v>#REF!</v>
      </c>
      <c r="R42" s="63" t="e">
        <f>IF(AND('Mapa final'!#REF!="Baja",'Mapa final'!#REF!="Menor"),CONCATENATE("R7C",'Mapa final'!#REF!),"")</f>
        <v>#REF!</v>
      </c>
      <c r="S42" s="63" t="e">
        <f>IF(AND('Mapa final'!#REF!="Baja",'Mapa final'!#REF!="Menor"),CONCATENATE("R7C",'Mapa final'!#REF!),"")</f>
        <v>#REF!</v>
      </c>
      <c r="T42" s="63" t="e">
        <f>IF(AND('Mapa final'!#REF!="Baja",'Mapa final'!#REF!="Menor"),CONCATENATE("R7C",'Mapa final'!#REF!),"")</f>
        <v>#REF!</v>
      </c>
      <c r="U42" s="64" t="e">
        <f>IF(AND('Mapa final'!#REF!="Baja",'Mapa final'!#REF!="Menor"),CONCATENATE("R7C",'Mapa final'!#REF!),"")</f>
        <v>#REF!</v>
      </c>
      <c r="V42" s="62" t="e">
        <f>IF(AND('Mapa final'!#REF!="Baja",'Mapa final'!#REF!="Moderado"),CONCATENATE("R7C",'Mapa final'!#REF!),"")</f>
        <v>#REF!</v>
      </c>
      <c r="W42" s="63" t="e">
        <f>IF(AND('Mapa final'!#REF!="Baja",'Mapa final'!#REF!="Moderado"),CONCATENATE("R7C",'Mapa final'!#REF!),"")</f>
        <v>#REF!</v>
      </c>
      <c r="X42" s="63" t="e">
        <f>IF(AND('Mapa final'!#REF!="Baja",'Mapa final'!#REF!="Moderado"),CONCATENATE("R7C",'Mapa final'!#REF!),"")</f>
        <v>#REF!</v>
      </c>
      <c r="Y42" s="63" t="e">
        <f>IF(AND('Mapa final'!#REF!="Baja",'Mapa final'!#REF!="Moderado"),CONCATENATE("R7C",'Mapa final'!#REF!),"")</f>
        <v>#REF!</v>
      </c>
      <c r="Z42" s="63" t="e">
        <f>IF(AND('Mapa final'!#REF!="Baja",'Mapa final'!#REF!="Moderado"),CONCATENATE("R7C",'Mapa final'!#REF!),"")</f>
        <v>#REF!</v>
      </c>
      <c r="AA42" s="64" t="e">
        <f>IF(AND('Mapa final'!#REF!="Baja",'Mapa final'!#REF!="Moderado"),CONCATENATE("R7C",'Mapa final'!#REF!),"")</f>
        <v>#REF!</v>
      </c>
      <c r="AB42" s="46" t="e">
        <f>IF(AND('Mapa final'!#REF!="Baja",'Mapa final'!#REF!="Mayor"),CONCATENATE("R7C",'Mapa final'!#REF!),"")</f>
        <v>#REF!</v>
      </c>
      <c r="AC42" s="47" t="e">
        <f>IF(AND('Mapa final'!#REF!="Baja",'Mapa final'!#REF!="Mayor"),CONCATENATE("R7C",'Mapa final'!#REF!),"")</f>
        <v>#REF!</v>
      </c>
      <c r="AD42" s="52" t="e">
        <f>IF(AND('Mapa final'!#REF!="Baja",'Mapa final'!#REF!="Mayor"),CONCATENATE("R7C",'Mapa final'!#REF!),"")</f>
        <v>#REF!</v>
      </c>
      <c r="AE42" s="52" t="e">
        <f>IF(AND('Mapa final'!#REF!="Baja",'Mapa final'!#REF!="Mayor"),CONCATENATE("R7C",'Mapa final'!#REF!),"")</f>
        <v>#REF!</v>
      </c>
      <c r="AF42" s="52" t="e">
        <f>IF(AND('Mapa final'!#REF!="Baja",'Mapa final'!#REF!="Mayor"),CONCATENATE("R7C",'Mapa final'!#REF!),"")</f>
        <v>#REF!</v>
      </c>
      <c r="AG42" s="48" t="e">
        <f>IF(AND('Mapa final'!#REF!="Baja",'Mapa final'!#REF!="Mayor"),CONCATENATE("R7C",'Mapa final'!#REF!),"")</f>
        <v>#REF!</v>
      </c>
      <c r="AH42" s="49" t="e">
        <f>IF(AND('Mapa final'!#REF!="Baja",'Mapa final'!#REF!="Catastrófico"),CONCATENATE("R7C",'Mapa final'!#REF!),"")</f>
        <v>#REF!</v>
      </c>
      <c r="AI42" s="50" t="e">
        <f>IF(AND('Mapa final'!#REF!="Baja",'Mapa final'!#REF!="Catastrófico"),CONCATENATE("R7C",'Mapa final'!#REF!),"")</f>
        <v>#REF!</v>
      </c>
      <c r="AJ42" s="50" t="e">
        <f>IF(AND('Mapa final'!#REF!="Baja",'Mapa final'!#REF!="Catastrófico"),CONCATENATE("R7C",'Mapa final'!#REF!),"")</f>
        <v>#REF!</v>
      </c>
      <c r="AK42" s="50" t="e">
        <f>IF(AND('Mapa final'!#REF!="Baja",'Mapa final'!#REF!="Catastrófico"),CONCATENATE("R7C",'Mapa final'!#REF!),"")</f>
        <v>#REF!</v>
      </c>
      <c r="AL42" s="50" t="e">
        <f>IF(AND('Mapa final'!#REF!="Baja",'Mapa final'!#REF!="Catastrófico"),CONCATENATE("R7C",'Mapa final'!#REF!),"")</f>
        <v>#REF!</v>
      </c>
      <c r="AM42" s="51" t="e">
        <f>IF(AND('Mapa final'!#REF!="Baja",'Mapa final'!#REF!="Catastrófico"),CONCATENATE("R7C",'Mapa final'!#REF!),"")</f>
        <v>#REF!</v>
      </c>
      <c r="AN42" s="78"/>
      <c r="AO42" s="337"/>
      <c r="AP42" s="338"/>
      <c r="AQ42" s="338"/>
      <c r="AR42" s="338"/>
      <c r="AS42" s="338"/>
      <c r="AT42" s="339"/>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row>
    <row r="43" spans="1:76" ht="15" customHeight="1">
      <c r="A43" s="78"/>
      <c r="B43" s="264"/>
      <c r="C43" s="264"/>
      <c r="D43" s="265"/>
      <c r="E43" s="305"/>
      <c r="F43" s="306"/>
      <c r="G43" s="306"/>
      <c r="H43" s="306"/>
      <c r="I43" s="322"/>
      <c r="J43" s="71" t="e">
        <f>IF(AND('Mapa final'!#REF!="Baja",'Mapa final'!#REF!="Leve"),CONCATENATE("R8C",'Mapa final'!#REF!),"")</f>
        <v>#REF!</v>
      </c>
      <c r="K43" s="72" t="e">
        <f>IF(AND('Mapa final'!#REF!="Baja",'Mapa final'!#REF!="Leve"),CONCATENATE("R8C",'Mapa final'!#REF!),"")</f>
        <v>#REF!</v>
      </c>
      <c r="L43" s="72" t="e">
        <f>IF(AND('Mapa final'!#REF!="Baja",'Mapa final'!#REF!="Leve"),CONCATENATE("R8C",'Mapa final'!#REF!),"")</f>
        <v>#REF!</v>
      </c>
      <c r="M43" s="72" t="e">
        <f>IF(AND('Mapa final'!#REF!="Baja",'Mapa final'!#REF!="Leve"),CONCATENATE("R8C",'Mapa final'!#REF!),"")</f>
        <v>#REF!</v>
      </c>
      <c r="N43" s="72" t="e">
        <f>IF(AND('Mapa final'!#REF!="Baja",'Mapa final'!#REF!="Leve"),CONCATENATE("R8C",'Mapa final'!#REF!),"")</f>
        <v>#REF!</v>
      </c>
      <c r="O43" s="73" t="e">
        <f>IF(AND('Mapa final'!#REF!="Baja",'Mapa final'!#REF!="Leve"),CONCATENATE("R8C",'Mapa final'!#REF!),"")</f>
        <v>#REF!</v>
      </c>
      <c r="P43" s="62" t="e">
        <f>IF(AND('Mapa final'!#REF!="Baja",'Mapa final'!#REF!="Menor"),CONCATENATE("R8C",'Mapa final'!#REF!),"")</f>
        <v>#REF!</v>
      </c>
      <c r="Q43" s="63" t="e">
        <f>IF(AND('Mapa final'!#REF!="Baja",'Mapa final'!#REF!="Menor"),CONCATENATE("R8C",'Mapa final'!#REF!),"")</f>
        <v>#REF!</v>
      </c>
      <c r="R43" s="63" t="e">
        <f>IF(AND('Mapa final'!#REF!="Baja",'Mapa final'!#REF!="Menor"),CONCATENATE("R8C",'Mapa final'!#REF!),"")</f>
        <v>#REF!</v>
      </c>
      <c r="S43" s="63" t="e">
        <f>IF(AND('Mapa final'!#REF!="Baja",'Mapa final'!#REF!="Menor"),CONCATENATE("R8C",'Mapa final'!#REF!),"")</f>
        <v>#REF!</v>
      </c>
      <c r="T43" s="63" t="e">
        <f>IF(AND('Mapa final'!#REF!="Baja",'Mapa final'!#REF!="Menor"),CONCATENATE("R8C",'Mapa final'!#REF!),"")</f>
        <v>#REF!</v>
      </c>
      <c r="U43" s="64" t="e">
        <f>IF(AND('Mapa final'!#REF!="Baja",'Mapa final'!#REF!="Menor"),CONCATENATE("R8C",'Mapa final'!#REF!),"")</f>
        <v>#REF!</v>
      </c>
      <c r="V43" s="62" t="e">
        <f>IF(AND('Mapa final'!#REF!="Baja",'Mapa final'!#REF!="Moderado"),CONCATENATE("R8C",'Mapa final'!#REF!),"")</f>
        <v>#REF!</v>
      </c>
      <c r="W43" s="63" t="e">
        <f>IF(AND('Mapa final'!#REF!="Baja",'Mapa final'!#REF!="Moderado"),CONCATENATE("R8C",'Mapa final'!#REF!),"")</f>
        <v>#REF!</v>
      </c>
      <c r="X43" s="63" t="e">
        <f>IF(AND('Mapa final'!#REF!="Baja",'Mapa final'!#REF!="Moderado"),CONCATENATE("R8C",'Mapa final'!#REF!),"")</f>
        <v>#REF!</v>
      </c>
      <c r="Y43" s="63" t="e">
        <f>IF(AND('Mapa final'!#REF!="Baja",'Mapa final'!#REF!="Moderado"),CONCATENATE("R8C",'Mapa final'!#REF!),"")</f>
        <v>#REF!</v>
      </c>
      <c r="Z43" s="63" t="e">
        <f>IF(AND('Mapa final'!#REF!="Baja",'Mapa final'!#REF!="Moderado"),CONCATENATE("R8C",'Mapa final'!#REF!),"")</f>
        <v>#REF!</v>
      </c>
      <c r="AA43" s="64" t="e">
        <f>IF(AND('Mapa final'!#REF!="Baja",'Mapa final'!#REF!="Moderado"),CONCATENATE("R8C",'Mapa final'!#REF!),"")</f>
        <v>#REF!</v>
      </c>
      <c r="AB43" s="46" t="e">
        <f>IF(AND('Mapa final'!#REF!="Baja",'Mapa final'!#REF!="Mayor"),CONCATENATE("R8C",'Mapa final'!#REF!),"")</f>
        <v>#REF!</v>
      </c>
      <c r="AC43" s="47" t="e">
        <f>IF(AND('Mapa final'!#REF!="Baja",'Mapa final'!#REF!="Mayor"),CONCATENATE("R8C",'Mapa final'!#REF!),"")</f>
        <v>#REF!</v>
      </c>
      <c r="AD43" s="52" t="e">
        <f>IF(AND('Mapa final'!#REF!="Baja",'Mapa final'!#REF!="Mayor"),CONCATENATE("R8C",'Mapa final'!#REF!),"")</f>
        <v>#REF!</v>
      </c>
      <c r="AE43" s="52" t="e">
        <f>IF(AND('Mapa final'!#REF!="Baja",'Mapa final'!#REF!="Mayor"),CONCATENATE("R8C",'Mapa final'!#REF!),"")</f>
        <v>#REF!</v>
      </c>
      <c r="AF43" s="52" t="e">
        <f>IF(AND('Mapa final'!#REF!="Baja",'Mapa final'!#REF!="Mayor"),CONCATENATE("R8C",'Mapa final'!#REF!),"")</f>
        <v>#REF!</v>
      </c>
      <c r="AG43" s="48" t="e">
        <f>IF(AND('Mapa final'!#REF!="Baja",'Mapa final'!#REF!="Mayor"),CONCATENATE("R8C",'Mapa final'!#REF!),"")</f>
        <v>#REF!</v>
      </c>
      <c r="AH43" s="49" t="e">
        <f>IF(AND('Mapa final'!#REF!="Baja",'Mapa final'!#REF!="Catastrófico"),CONCATENATE("R8C",'Mapa final'!#REF!),"")</f>
        <v>#REF!</v>
      </c>
      <c r="AI43" s="50" t="e">
        <f>IF(AND('Mapa final'!#REF!="Baja",'Mapa final'!#REF!="Catastrófico"),CONCATENATE("R8C",'Mapa final'!#REF!),"")</f>
        <v>#REF!</v>
      </c>
      <c r="AJ43" s="50" t="e">
        <f>IF(AND('Mapa final'!#REF!="Baja",'Mapa final'!#REF!="Catastrófico"),CONCATENATE("R8C",'Mapa final'!#REF!),"")</f>
        <v>#REF!</v>
      </c>
      <c r="AK43" s="50" t="e">
        <f>IF(AND('Mapa final'!#REF!="Baja",'Mapa final'!#REF!="Catastrófico"),CONCATENATE("R8C",'Mapa final'!#REF!),"")</f>
        <v>#REF!</v>
      </c>
      <c r="AL43" s="50" t="e">
        <f>IF(AND('Mapa final'!#REF!="Baja",'Mapa final'!#REF!="Catastrófico"),CONCATENATE("R8C",'Mapa final'!#REF!),"")</f>
        <v>#REF!</v>
      </c>
      <c r="AM43" s="51" t="e">
        <f>IF(AND('Mapa final'!#REF!="Baja",'Mapa final'!#REF!="Catastrófico"),CONCATENATE("R8C",'Mapa final'!#REF!),"")</f>
        <v>#REF!</v>
      </c>
      <c r="AN43" s="78"/>
      <c r="AO43" s="337"/>
      <c r="AP43" s="338"/>
      <c r="AQ43" s="338"/>
      <c r="AR43" s="338"/>
      <c r="AS43" s="338"/>
      <c r="AT43" s="339"/>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row>
    <row r="44" spans="1:76" ht="15" customHeight="1">
      <c r="A44" s="78"/>
      <c r="B44" s="264"/>
      <c r="C44" s="264"/>
      <c r="D44" s="265"/>
      <c r="E44" s="305"/>
      <c r="F44" s="306"/>
      <c r="G44" s="306"/>
      <c r="H44" s="306"/>
      <c r="I44" s="322"/>
      <c r="J44" s="71" t="e">
        <f>IF(AND('Mapa final'!#REF!="Baja",'Mapa final'!#REF!="Leve"),CONCATENATE("R9C",'Mapa final'!#REF!),"")</f>
        <v>#REF!</v>
      </c>
      <c r="K44" s="72" t="e">
        <f>IF(AND('Mapa final'!#REF!="Baja",'Mapa final'!#REF!="Leve"),CONCATENATE("R9C",'Mapa final'!#REF!),"")</f>
        <v>#REF!</v>
      </c>
      <c r="L44" s="72" t="e">
        <f>IF(AND('Mapa final'!#REF!="Baja",'Mapa final'!#REF!="Leve"),CONCATENATE("R9C",'Mapa final'!#REF!),"")</f>
        <v>#REF!</v>
      </c>
      <c r="M44" s="72" t="e">
        <f>IF(AND('Mapa final'!#REF!="Baja",'Mapa final'!#REF!="Leve"),CONCATENATE("R9C",'Mapa final'!#REF!),"")</f>
        <v>#REF!</v>
      </c>
      <c r="N44" s="72" t="e">
        <f>IF(AND('Mapa final'!#REF!="Baja",'Mapa final'!#REF!="Leve"),CONCATENATE("R9C",'Mapa final'!#REF!),"")</f>
        <v>#REF!</v>
      </c>
      <c r="O44" s="73" t="e">
        <f>IF(AND('Mapa final'!#REF!="Baja",'Mapa final'!#REF!="Leve"),CONCATENATE("R9C",'Mapa final'!#REF!),"")</f>
        <v>#REF!</v>
      </c>
      <c r="P44" s="62" t="e">
        <f>IF(AND('Mapa final'!#REF!="Baja",'Mapa final'!#REF!="Menor"),CONCATENATE("R9C",'Mapa final'!#REF!),"")</f>
        <v>#REF!</v>
      </c>
      <c r="Q44" s="63" t="e">
        <f>IF(AND('Mapa final'!#REF!="Baja",'Mapa final'!#REF!="Menor"),CONCATENATE("R9C",'Mapa final'!#REF!),"")</f>
        <v>#REF!</v>
      </c>
      <c r="R44" s="63" t="e">
        <f>IF(AND('Mapa final'!#REF!="Baja",'Mapa final'!#REF!="Menor"),CONCATENATE("R9C",'Mapa final'!#REF!),"")</f>
        <v>#REF!</v>
      </c>
      <c r="S44" s="63" t="e">
        <f>IF(AND('Mapa final'!#REF!="Baja",'Mapa final'!#REF!="Menor"),CONCATENATE("R9C",'Mapa final'!#REF!),"")</f>
        <v>#REF!</v>
      </c>
      <c r="T44" s="63" t="e">
        <f>IF(AND('Mapa final'!#REF!="Baja",'Mapa final'!#REF!="Menor"),CONCATENATE("R9C",'Mapa final'!#REF!),"")</f>
        <v>#REF!</v>
      </c>
      <c r="U44" s="64" t="e">
        <f>IF(AND('Mapa final'!#REF!="Baja",'Mapa final'!#REF!="Menor"),CONCATENATE("R9C",'Mapa final'!#REF!),"")</f>
        <v>#REF!</v>
      </c>
      <c r="V44" s="62" t="e">
        <f>IF(AND('Mapa final'!#REF!="Baja",'Mapa final'!#REF!="Moderado"),CONCATENATE("R9C",'Mapa final'!#REF!),"")</f>
        <v>#REF!</v>
      </c>
      <c r="W44" s="63" t="e">
        <f>IF(AND('Mapa final'!#REF!="Baja",'Mapa final'!#REF!="Moderado"),CONCATENATE("R9C",'Mapa final'!#REF!),"")</f>
        <v>#REF!</v>
      </c>
      <c r="X44" s="63" t="e">
        <f>IF(AND('Mapa final'!#REF!="Baja",'Mapa final'!#REF!="Moderado"),CONCATENATE("R9C",'Mapa final'!#REF!),"")</f>
        <v>#REF!</v>
      </c>
      <c r="Y44" s="63" t="e">
        <f>IF(AND('Mapa final'!#REF!="Baja",'Mapa final'!#REF!="Moderado"),CONCATENATE("R9C",'Mapa final'!#REF!),"")</f>
        <v>#REF!</v>
      </c>
      <c r="Z44" s="63" t="e">
        <f>IF(AND('Mapa final'!#REF!="Baja",'Mapa final'!#REF!="Moderado"),CONCATENATE("R9C",'Mapa final'!#REF!),"")</f>
        <v>#REF!</v>
      </c>
      <c r="AA44" s="64" t="e">
        <f>IF(AND('Mapa final'!#REF!="Baja",'Mapa final'!#REF!="Moderado"),CONCATENATE("R9C",'Mapa final'!#REF!),"")</f>
        <v>#REF!</v>
      </c>
      <c r="AB44" s="46" t="e">
        <f>IF(AND('Mapa final'!#REF!="Baja",'Mapa final'!#REF!="Mayor"),CONCATENATE("R9C",'Mapa final'!#REF!),"")</f>
        <v>#REF!</v>
      </c>
      <c r="AC44" s="47" t="e">
        <f>IF(AND('Mapa final'!#REF!="Baja",'Mapa final'!#REF!="Mayor"),CONCATENATE("R9C",'Mapa final'!#REF!),"")</f>
        <v>#REF!</v>
      </c>
      <c r="AD44" s="52" t="e">
        <f>IF(AND('Mapa final'!#REF!="Baja",'Mapa final'!#REF!="Mayor"),CONCATENATE("R9C",'Mapa final'!#REF!),"")</f>
        <v>#REF!</v>
      </c>
      <c r="AE44" s="52" t="e">
        <f>IF(AND('Mapa final'!#REF!="Baja",'Mapa final'!#REF!="Mayor"),CONCATENATE("R9C",'Mapa final'!#REF!),"")</f>
        <v>#REF!</v>
      </c>
      <c r="AF44" s="52" t="e">
        <f>IF(AND('Mapa final'!#REF!="Baja",'Mapa final'!#REF!="Mayor"),CONCATENATE("R9C",'Mapa final'!#REF!),"")</f>
        <v>#REF!</v>
      </c>
      <c r="AG44" s="48" t="e">
        <f>IF(AND('Mapa final'!#REF!="Baja",'Mapa final'!#REF!="Mayor"),CONCATENATE("R9C",'Mapa final'!#REF!),"")</f>
        <v>#REF!</v>
      </c>
      <c r="AH44" s="49" t="e">
        <f>IF(AND('Mapa final'!#REF!="Baja",'Mapa final'!#REF!="Catastrófico"),CONCATENATE("R9C",'Mapa final'!#REF!),"")</f>
        <v>#REF!</v>
      </c>
      <c r="AI44" s="50" t="e">
        <f>IF(AND('Mapa final'!#REF!="Baja",'Mapa final'!#REF!="Catastrófico"),CONCATENATE("R9C",'Mapa final'!#REF!),"")</f>
        <v>#REF!</v>
      </c>
      <c r="AJ44" s="50" t="e">
        <f>IF(AND('Mapa final'!#REF!="Baja",'Mapa final'!#REF!="Catastrófico"),CONCATENATE("R9C",'Mapa final'!#REF!),"")</f>
        <v>#REF!</v>
      </c>
      <c r="AK44" s="50" t="e">
        <f>IF(AND('Mapa final'!#REF!="Baja",'Mapa final'!#REF!="Catastrófico"),CONCATENATE("R9C",'Mapa final'!#REF!),"")</f>
        <v>#REF!</v>
      </c>
      <c r="AL44" s="50" t="e">
        <f>IF(AND('Mapa final'!#REF!="Baja",'Mapa final'!#REF!="Catastrófico"),CONCATENATE("R9C",'Mapa final'!#REF!),"")</f>
        <v>#REF!</v>
      </c>
      <c r="AM44" s="51" t="e">
        <f>IF(AND('Mapa final'!#REF!="Baja",'Mapa final'!#REF!="Catastrófico"),CONCATENATE("R9C",'Mapa final'!#REF!),"")</f>
        <v>#REF!</v>
      </c>
      <c r="AN44" s="78"/>
      <c r="AO44" s="337"/>
      <c r="AP44" s="338"/>
      <c r="AQ44" s="338"/>
      <c r="AR44" s="338"/>
      <c r="AS44" s="338"/>
      <c r="AT44" s="339"/>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row>
    <row r="45" spans="1:46" ht="15.75" customHeight="1" thickBot="1">
      <c r="A45" s="78"/>
      <c r="B45" s="264"/>
      <c r="C45" s="264"/>
      <c r="D45" s="265"/>
      <c r="E45" s="308"/>
      <c r="F45" s="309"/>
      <c r="G45" s="309"/>
      <c r="H45" s="309"/>
      <c r="I45" s="309"/>
      <c r="J45" s="74" t="e">
        <f>IF(AND('Mapa final'!#REF!="Baja",'Mapa final'!#REF!="Leve"),CONCATENATE("R10C",'Mapa final'!#REF!),"")</f>
        <v>#REF!</v>
      </c>
      <c r="K45" s="75" t="e">
        <f>IF(AND('Mapa final'!#REF!="Baja",'Mapa final'!#REF!="Leve"),CONCATENATE("R10C",'Mapa final'!#REF!),"")</f>
        <v>#REF!</v>
      </c>
      <c r="L45" s="75" t="e">
        <f>IF(AND('Mapa final'!#REF!="Baja",'Mapa final'!#REF!="Leve"),CONCATENATE("R10C",'Mapa final'!#REF!),"")</f>
        <v>#REF!</v>
      </c>
      <c r="M45" s="75" t="e">
        <f>IF(AND('Mapa final'!#REF!="Baja",'Mapa final'!#REF!="Leve"),CONCATENATE("R10C",'Mapa final'!#REF!),"")</f>
        <v>#REF!</v>
      </c>
      <c r="N45" s="75" t="e">
        <f>IF(AND('Mapa final'!#REF!="Baja",'Mapa final'!#REF!="Leve"),CONCATENATE("R10C",'Mapa final'!#REF!),"")</f>
        <v>#REF!</v>
      </c>
      <c r="O45" s="76" t="e">
        <f>IF(AND('Mapa final'!#REF!="Baja",'Mapa final'!#REF!="Leve"),CONCATENATE("R10C",'Mapa final'!#REF!),"")</f>
        <v>#REF!</v>
      </c>
      <c r="P45" s="62" t="e">
        <f>IF(AND('Mapa final'!#REF!="Baja",'Mapa final'!#REF!="Menor"),CONCATENATE("R10C",'Mapa final'!#REF!),"")</f>
        <v>#REF!</v>
      </c>
      <c r="Q45" s="63" t="e">
        <f>IF(AND('Mapa final'!#REF!="Baja",'Mapa final'!#REF!="Menor"),CONCATENATE("R10C",'Mapa final'!#REF!),"")</f>
        <v>#REF!</v>
      </c>
      <c r="R45" s="63" t="e">
        <f>IF(AND('Mapa final'!#REF!="Baja",'Mapa final'!#REF!="Menor"),CONCATENATE("R10C",'Mapa final'!#REF!),"")</f>
        <v>#REF!</v>
      </c>
      <c r="S45" s="63" t="e">
        <f>IF(AND('Mapa final'!#REF!="Baja",'Mapa final'!#REF!="Menor"),CONCATENATE("R10C",'Mapa final'!#REF!),"")</f>
        <v>#REF!</v>
      </c>
      <c r="T45" s="63" t="e">
        <f>IF(AND('Mapa final'!#REF!="Baja",'Mapa final'!#REF!="Menor"),CONCATENATE("R10C",'Mapa final'!#REF!),"")</f>
        <v>#REF!</v>
      </c>
      <c r="U45" s="64" t="e">
        <f>IF(AND('Mapa final'!#REF!="Baja",'Mapa final'!#REF!="Menor"),CONCATENATE("R10C",'Mapa final'!#REF!),"")</f>
        <v>#REF!</v>
      </c>
      <c r="V45" s="65" t="e">
        <f>IF(AND('Mapa final'!#REF!="Baja",'Mapa final'!#REF!="Moderado"),CONCATENATE("R10C",'Mapa final'!#REF!),"")</f>
        <v>#REF!</v>
      </c>
      <c r="W45" s="66" t="e">
        <f>IF(AND('Mapa final'!#REF!="Baja",'Mapa final'!#REF!="Moderado"),CONCATENATE("R10C",'Mapa final'!#REF!),"")</f>
        <v>#REF!</v>
      </c>
      <c r="X45" s="66" t="e">
        <f>IF(AND('Mapa final'!#REF!="Baja",'Mapa final'!#REF!="Moderado"),CONCATENATE("R10C",'Mapa final'!#REF!),"")</f>
        <v>#REF!</v>
      </c>
      <c r="Y45" s="66" t="e">
        <f>IF(AND('Mapa final'!#REF!="Baja",'Mapa final'!#REF!="Moderado"),CONCATENATE("R10C",'Mapa final'!#REF!),"")</f>
        <v>#REF!</v>
      </c>
      <c r="Z45" s="66" t="e">
        <f>IF(AND('Mapa final'!#REF!="Baja",'Mapa final'!#REF!="Moderado"),CONCATENATE("R10C",'Mapa final'!#REF!),"")</f>
        <v>#REF!</v>
      </c>
      <c r="AA45" s="67" t="e">
        <f>IF(AND('Mapa final'!#REF!="Baja",'Mapa final'!#REF!="Moderado"),CONCATENATE("R10C",'Mapa final'!#REF!),"")</f>
        <v>#REF!</v>
      </c>
      <c r="AB45" s="53" t="e">
        <f>IF(AND('Mapa final'!#REF!="Baja",'Mapa final'!#REF!="Mayor"),CONCATENATE("R10C",'Mapa final'!#REF!),"")</f>
        <v>#REF!</v>
      </c>
      <c r="AC45" s="54" t="e">
        <f>IF(AND('Mapa final'!#REF!="Baja",'Mapa final'!#REF!="Mayor"),CONCATENATE("R10C",'Mapa final'!#REF!),"")</f>
        <v>#REF!</v>
      </c>
      <c r="AD45" s="54" t="e">
        <f>IF(AND('Mapa final'!#REF!="Baja",'Mapa final'!#REF!="Mayor"),CONCATENATE("R10C",'Mapa final'!#REF!),"")</f>
        <v>#REF!</v>
      </c>
      <c r="AE45" s="54" t="e">
        <f>IF(AND('Mapa final'!#REF!="Baja",'Mapa final'!#REF!="Mayor"),CONCATENATE("R10C",'Mapa final'!#REF!),"")</f>
        <v>#REF!</v>
      </c>
      <c r="AF45" s="54" t="e">
        <f>IF(AND('Mapa final'!#REF!="Baja",'Mapa final'!#REF!="Mayor"),CONCATENATE("R10C",'Mapa final'!#REF!),"")</f>
        <v>#REF!</v>
      </c>
      <c r="AG45" s="55" t="e">
        <f>IF(AND('Mapa final'!#REF!="Baja",'Mapa final'!#REF!="Mayor"),CONCATENATE("R10C",'Mapa final'!#REF!),"")</f>
        <v>#REF!</v>
      </c>
      <c r="AH45" s="56" t="e">
        <f>IF(AND('Mapa final'!#REF!="Baja",'Mapa final'!#REF!="Catastrófico"),CONCATENATE("R10C",'Mapa final'!#REF!),"")</f>
        <v>#REF!</v>
      </c>
      <c r="AI45" s="57" t="e">
        <f>IF(AND('Mapa final'!#REF!="Baja",'Mapa final'!#REF!="Catastrófico"),CONCATENATE("R10C",'Mapa final'!#REF!),"")</f>
        <v>#REF!</v>
      </c>
      <c r="AJ45" s="57" t="e">
        <f>IF(AND('Mapa final'!#REF!="Baja",'Mapa final'!#REF!="Catastrófico"),CONCATENATE("R10C",'Mapa final'!#REF!),"")</f>
        <v>#REF!</v>
      </c>
      <c r="AK45" s="57" t="e">
        <f>IF(AND('Mapa final'!#REF!="Baja",'Mapa final'!#REF!="Catastrófico"),CONCATENATE("R10C",'Mapa final'!#REF!),"")</f>
        <v>#REF!</v>
      </c>
      <c r="AL45" s="57" t="e">
        <f>IF(AND('Mapa final'!#REF!="Baja",'Mapa final'!#REF!="Catastrófico"),CONCATENATE("R10C",'Mapa final'!#REF!),"")</f>
        <v>#REF!</v>
      </c>
      <c r="AM45" s="58" t="e">
        <f>IF(AND('Mapa final'!#REF!="Baja",'Mapa final'!#REF!="Catastrófico"),CONCATENATE("R10C",'Mapa final'!#REF!),"")</f>
        <v>#REF!</v>
      </c>
      <c r="AN45" s="78"/>
      <c r="AO45" s="340"/>
      <c r="AP45" s="341"/>
      <c r="AQ45" s="341"/>
      <c r="AR45" s="341"/>
      <c r="AS45" s="341"/>
      <c r="AT45" s="342"/>
    </row>
    <row r="46" spans="1:80" ht="46.5" customHeight="1">
      <c r="A46" s="78"/>
      <c r="B46" s="264"/>
      <c r="C46" s="264"/>
      <c r="D46" s="265"/>
      <c r="E46" s="302" t="s">
        <v>112</v>
      </c>
      <c r="F46" s="303"/>
      <c r="G46" s="303"/>
      <c r="H46" s="303"/>
      <c r="I46" s="304"/>
      <c r="J46" s="68">
        <f>IF(AND('Mapa final'!$Y$11="Muy Baja",'Mapa final'!$AA$11="Leve"),CONCATENATE("R1C",'Mapa final'!$O$11),"")</f>
      </c>
      <c r="K46" s="69" t="e">
        <f>IF(AND('Mapa final'!#REF!="Muy Baja",'Mapa final'!#REF!="Leve"),CONCATENATE("R1C",'Mapa final'!#REF!),"")</f>
        <v>#REF!</v>
      </c>
      <c r="L46" s="69" t="e">
        <f>IF(AND('Mapa final'!#REF!="Muy Baja",'Mapa final'!#REF!="Leve"),CONCATENATE("R1C",'Mapa final'!#REF!),"")</f>
        <v>#REF!</v>
      </c>
      <c r="M46" s="69" t="e">
        <f>IF(AND('Mapa final'!#REF!="Muy Baja",'Mapa final'!#REF!="Leve"),CONCATENATE("R1C",'Mapa final'!#REF!),"")</f>
        <v>#REF!</v>
      </c>
      <c r="N46" s="69" t="e">
        <f>IF(AND('Mapa final'!#REF!="Muy Baja",'Mapa final'!#REF!="Leve"),CONCATENATE("R1C",'Mapa final'!#REF!),"")</f>
        <v>#REF!</v>
      </c>
      <c r="O46" s="70" t="e">
        <f>IF(AND('Mapa final'!#REF!="Muy Baja",'Mapa final'!#REF!="Leve"),CONCATENATE("R1C",'Mapa final'!#REF!),"")</f>
        <v>#REF!</v>
      </c>
      <c r="P46" s="68">
        <f>IF(AND('Mapa final'!$Y$11="Muy Baja",'Mapa final'!$AA$11="Menor"),CONCATENATE("R1C",'Mapa final'!$O$11),"")</f>
      </c>
      <c r="Q46" s="69" t="e">
        <f>IF(AND('Mapa final'!#REF!="Muy Baja",'Mapa final'!#REF!="Menor"),CONCATENATE("R1C",'Mapa final'!#REF!),"")</f>
        <v>#REF!</v>
      </c>
      <c r="R46" s="69" t="e">
        <f>IF(AND('Mapa final'!#REF!="Muy Baja",'Mapa final'!#REF!="Menor"),CONCATENATE("R1C",'Mapa final'!#REF!),"")</f>
        <v>#REF!</v>
      </c>
      <c r="S46" s="69" t="e">
        <f>IF(AND('Mapa final'!#REF!="Muy Baja",'Mapa final'!#REF!="Menor"),CONCATENATE("R1C",'Mapa final'!#REF!),"")</f>
        <v>#REF!</v>
      </c>
      <c r="T46" s="69" t="e">
        <f>IF(AND('Mapa final'!#REF!="Muy Baja",'Mapa final'!#REF!="Menor"),CONCATENATE("R1C",'Mapa final'!#REF!),"")</f>
        <v>#REF!</v>
      </c>
      <c r="U46" s="70" t="e">
        <f>IF(AND('Mapa final'!#REF!="Muy Baja",'Mapa final'!#REF!="Menor"),CONCATENATE("R1C",'Mapa final'!#REF!),"")</f>
        <v>#REF!</v>
      </c>
      <c r="V46" s="59">
        <f>IF(AND('Mapa final'!$Y$11="Muy Baja",'Mapa final'!$AA$11="Moderado"),CONCATENATE("R1C",'Mapa final'!$O$11),"")</f>
      </c>
      <c r="W46" s="77" t="e">
        <f>IF(AND('Mapa final'!#REF!="Muy Baja",'Mapa final'!#REF!="Moderado"),CONCATENATE("R1C",'Mapa final'!#REF!),"")</f>
        <v>#REF!</v>
      </c>
      <c r="X46" s="60" t="e">
        <f>IF(AND('Mapa final'!#REF!="Muy Baja",'Mapa final'!#REF!="Moderado"),CONCATENATE("R1C",'Mapa final'!#REF!),"")</f>
        <v>#REF!</v>
      </c>
      <c r="Y46" s="60" t="e">
        <f>IF(AND('Mapa final'!#REF!="Muy Baja",'Mapa final'!#REF!="Moderado"),CONCATENATE("R1C",'Mapa final'!#REF!),"")</f>
        <v>#REF!</v>
      </c>
      <c r="Z46" s="60" t="e">
        <f>IF(AND('Mapa final'!#REF!="Muy Baja",'Mapa final'!#REF!="Moderado"),CONCATENATE("R1C",'Mapa final'!#REF!),"")</f>
        <v>#REF!</v>
      </c>
      <c r="AA46" s="61" t="e">
        <f>IF(AND('Mapa final'!#REF!="Muy Baja",'Mapa final'!#REF!="Moderado"),CONCATENATE("R1C",'Mapa final'!#REF!),"")</f>
        <v>#REF!</v>
      </c>
      <c r="AB46" s="40">
        <f>IF(AND('Mapa final'!$Y$11="Muy Baja",'Mapa final'!$AA$11="Mayor"),CONCATENATE("R1C",'Mapa final'!$O$11),"")</f>
      </c>
      <c r="AC46" s="41" t="e">
        <f>IF(AND('Mapa final'!#REF!="Muy Baja",'Mapa final'!#REF!="Mayor"),CONCATENATE("R1C",'Mapa final'!#REF!),"")</f>
        <v>#REF!</v>
      </c>
      <c r="AD46" s="41" t="e">
        <f>IF(AND('Mapa final'!#REF!="Muy Baja",'Mapa final'!#REF!="Mayor"),CONCATENATE("R1C",'Mapa final'!#REF!),"")</f>
        <v>#REF!</v>
      </c>
      <c r="AE46" s="41" t="e">
        <f>IF(AND('Mapa final'!#REF!="Muy Baja",'Mapa final'!#REF!="Mayor"),CONCATENATE("R1C",'Mapa final'!#REF!),"")</f>
        <v>#REF!</v>
      </c>
      <c r="AF46" s="41" t="e">
        <f>IF(AND('Mapa final'!#REF!="Muy Baja",'Mapa final'!#REF!="Mayor"),CONCATENATE("R1C",'Mapa final'!#REF!),"")</f>
        <v>#REF!</v>
      </c>
      <c r="AG46" s="42" t="e">
        <f>IF(AND('Mapa final'!#REF!="Muy Baja",'Mapa final'!#REF!="Mayor"),CONCATENATE("R1C",'Mapa final'!#REF!),"")</f>
        <v>#REF!</v>
      </c>
      <c r="AH46" s="43">
        <f>IF(AND('Mapa final'!$Y$11="Muy Baja",'Mapa final'!$AA$11="Catastrófico"),CONCATENATE("R1C",'Mapa final'!$O$11),"")</f>
      </c>
      <c r="AI46" s="44" t="e">
        <f>IF(AND('Mapa final'!#REF!="Muy Baja",'Mapa final'!#REF!="Catastrófico"),CONCATENATE("R1C",'Mapa final'!#REF!),"")</f>
        <v>#REF!</v>
      </c>
      <c r="AJ46" s="44" t="e">
        <f>IF(AND('Mapa final'!#REF!="Muy Baja",'Mapa final'!#REF!="Catastrófico"),CONCATENATE("R1C",'Mapa final'!#REF!),"")</f>
        <v>#REF!</v>
      </c>
      <c r="AK46" s="44" t="e">
        <f>IF(AND('Mapa final'!#REF!="Muy Baja",'Mapa final'!#REF!="Catastrófico"),CONCATENATE("R1C",'Mapa final'!#REF!),"")</f>
        <v>#REF!</v>
      </c>
      <c r="AL46" s="44" t="e">
        <f>IF(AND('Mapa final'!#REF!="Muy Baja",'Mapa final'!#REF!="Catastrófico"),CONCATENATE("R1C",'Mapa final'!#REF!),"")</f>
        <v>#REF!</v>
      </c>
      <c r="AM46" s="45" t="e">
        <f>IF(AND('Mapa final'!#REF!="Muy Baja",'Mapa final'!#REF!="Catastrófico"),CONCATENATE("R1C",'Mapa final'!#REF!),"")</f>
        <v>#REF!</v>
      </c>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row>
    <row r="47" spans="1:80" ht="46.5" customHeight="1">
      <c r="A47" s="78"/>
      <c r="B47" s="264"/>
      <c r="C47" s="264"/>
      <c r="D47" s="265"/>
      <c r="E47" s="321"/>
      <c r="F47" s="322"/>
      <c r="G47" s="322"/>
      <c r="H47" s="322"/>
      <c r="I47" s="307"/>
      <c r="J47" s="71">
        <f>IF(AND('Mapa final'!$Y$12="Muy Baja",'Mapa final'!$AA$12="Leve"),CONCATENATE("R2C",'Mapa final'!$O$12),"")</f>
      </c>
      <c r="K47" s="72" t="e">
        <f>IF(AND('Mapa final'!#REF!="Muy Baja",'Mapa final'!#REF!="Leve"),CONCATENATE("R2C",'Mapa final'!#REF!),"")</f>
        <v>#REF!</v>
      </c>
      <c r="L47" s="72" t="e">
        <f>IF(AND('Mapa final'!#REF!="Muy Baja",'Mapa final'!#REF!="Leve"),CONCATENATE("R2C",'Mapa final'!#REF!),"")</f>
        <v>#REF!</v>
      </c>
      <c r="M47" s="72" t="e">
        <f>IF(AND('Mapa final'!#REF!="Muy Baja",'Mapa final'!#REF!="Leve"),CONCATENATE("R2C",'Mapa final'!#REF!),"")</f>
        <v>#REF!</v>
      </c>
      <c r="N47" s="72" t="e">
        <f>IF(AND('Mapa final'!#REF!="Muy Baja",'Mapa final'!#REF!="Leve"),CONCATENATE("R2C",'Mapa final'!#REF!),"")</f>
        <v>#REF!</v>
      </c>
      <c r="O47" s="73" t="e">
        <f>IF(AND('Mapa final'!#REF!="Muy Baja",'Mapa final'!#REF!="Leve"),CONCATENATE("R2C",'Mapa final'!#REF!),"")</f>
        <v>#REF!</v>
      </c>
      <c r="P47" s="71">
        <f>IF(AND('Mapa final'!$Y$12="Muy Baja",'Mapa final'!$AA$12="Menor"),CONCATENATE("R2C",'Mapa final'!$O$12),"")</f>
      </c>
      <c r="Q47" s="72" t="e">
        <f>IF(AND('Mapa final'!#REF!="Muy Baja",'Mapa final'!#REF!="Menor"),CONCATENATE("R2C",'Mapa final'!#REF!),"")</f>
        <v>#REF!</v>
      </c>
      <c r="R47" s="72" t="e">
        <f>IF(AND('Mapa final'!#REF!="Muy Baja",'Mapa final'!#REF!="Menor"),CONCATENATE("R2C",'Mapa final'!#REF!),"")</f>
        <v>#REF!</v>
      </c>
      <c r="S47" s="72" t="e">
        <f>IF(AND('Mapa final'!#REF!="Muy Baja",'Mapa final'!#REF!="Menor"),CONCATENATE("R2C",'Mapa final'!#REF!),"")</f>
        <v>#REF!</v>
      </c>
      <c r="T47" s="72" t="e">
        <f>IF(AND('Mapa final'!#REF!="Muy Baja",'Mapa final'!#REF!="Menor"),CONCATENATE("R2C",'Mapa final'!#REF!),"")</f>
        <v>#REF!</v>
      </c>
      <c r="U47" s="73" t="e">
        <f>IF(AND('Mapa final'!#REF!="Muy Baja",'Mapa final'!#REF!="Menor"),CONCATENATE("R2C",'Mapa final'!#REF!),"")</f>
        <v>#REF!</v>
      </c>
      <c r="V47" s="62">
        <f>IF(AND('Mapa final'!$Y$12="Muy Baja",'Mapa final'!$AA$12="Moderado"),CONCATENATE("R2C",'Mapa final'!$O$12),"")</f>
      </c>
      <c r="W47" s="63" t="e">
        <f>IF(AND('Mapa final'!#REF!="Muy Baja",'Mapa final'!#REF!="Moderado"),CONCATENATE("R2C",'Mapa final'!#REF!),"")</f>
        <v>#REF!</v>
      </c>
      <c r="X47" s="63" t="e">
        <f>IF(AND('Mapa final'!#REF!="Muy Baja",'Mapa final'!#REF!="Moderado"),CONCATENATE("R2C",'Mapa final'!#REF!),"")</f>
        <v>#REF!</v>
      </c>
      <c r="Y47" s="63" t="e">
        <f>IF(AND('Mapa final'!#REF!="Muy Baja",'Mapa final'!#REF!="Moderado"),CONCATENATE("R2C",'Mapa final'!#REF!),"")</f>
        <v>#REF!</v>
      </c>
      <c r="Z47" s="63" t="e">
        <f>IF(AND('Mapa final'!#REF!="Muy Baja",'Mapa final'!#REF!="Moderado"),CONCATENATE("R2C",'Mapa final'!#REF!),"")</f>
        <v>#REF!</v>
      </c>
      <c r="AA47" s="64" t="e">
        <f>IF(AND('Mapa final'!#REF!="Muy Baja",'Mapa final'!#REF!="Moderado"),CONCATENATE("R2C",'Mapa final'!#REF!),"")</f>
        <v>#REF!</v>
      </c>
      <c r="AB47" s="46">
        <f>IF(AND('Mapa final'!$Y$12="Muy Baja",'Mapa final'!$AA$12="Mayor"),CONCATENATE("R2C",'Mapa final'!$O$12),"")</f>
      </c>
      <c r="AC47" s="47" t="e">
        <f>IF(AND('Mapa final'!#REF!="Muy Baja",'Mapa final'!#REF!="Mayor"),CONCATENATE("R2C",'Mapa final'!#REF!),"")</f>
        <v>#REF!</v>
      </c>
      <c r="AD47" s="47" t="e">
        <f>IF(AND('Mapa final'!#REF!="Muy Baja",'Mapa final'!#REF!="Mayor"),CONCATENATE("R2C",'Mapa final'!#REF!),"")</f>
        <v>#REF!</v>
      </c>
      <c r="AE47" s="47" t="e">
        <f>IF(AND('Mapa final'!#REF!="Muy Baja",'Mapa final'!#REF!="Mayor"),CONCATENATE("R2C",'Mapa final'!#REF!),"")</f>
        <v>#REF!</v>
      </c>
      <c r="AF47" s="47" t="e">
        <f>IF(AND('Mapa final'!#REF!="Muy Baja",'Mapa final'!#REF!="Mayor"),CONCATENATE("R2C",'Mapa final'!#REF!),"")</f>
        <v>#REF!</v>
      </c>
      <c r="AG47" s="48" t="e">
        <f>IF(AND('Mapa final'!#REF!="Muy Baja",'Mapa final'!#REF!="Mayor"),CONCATENATE("R2C",'Mapa final'!#REF!),"")</f>
        <v>#REF!</v>
      </c>
      <c r="AH47" s="49">
        <f>IF(AND('Mapa final'!$Y$12="Muy Baja",'Mapa final'!$AA$12="Catastrófico"),CONCATENATE("R2C",'Mapa final'!$O$12),"")</f>
      </c>
      <c r="AI47" s="50" t="e">
        <f>IF(AND('Mapa final'!#REF!="Muy Baja",'Mapa final'!#REF!="Catastrófico"),CONCATENATE("R2C",'Mapa final'!#REF!),"")</f>
        <v>#REF!</v>
      </c>
      <c r="AJ47" s="50" t="e">
        <f>IF(AND('Mapa final'!#REF!="Muy Baja",'Mapa final'!#REF!="Catastrófico"),CONCATENATE("R2C",'Mapa final'!#REF!),"")</f>
        <v>#REF!</v>
      </c>
      <c r="AK47" s="50" t="e">
        <f>IF(AND('Mapa final'!#REF!="Muy Baja",'Mapa final'!#REF!="Catastrófico"),CONCATENATE("R2C",'Mapa final'!#REF!),"")</f>
        <v>#REF!</v>
      </c>
      <c r="AL47" s="50" t="e">
        <f>IF(AND('Mapa final'!#REF!="Muy Baja",'Mapa final'!#REF!="Catastrófico"),CONCATENATE("R2C",'Mapa final'!#REF!),"")</f>
        <v>#REF!</v>
      </c>
      <c r="AM47" s="51" t="e">
        <f>IF(AND('Mapa final'!#REF!="Muy Baja",'Mapa final'!#REF!="Catastrófico"),CONCATENATE("R2C",'Mapa final'!#REF!),"")</f>
        <v>#REF!</v>
      </c>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row>
    <row r="48" spans="1:80" ht="15" customHeight="1">
      <c r="A48" s="78"/>
      <c r="B48" s="264"/>
      <c r="C48" s="264"/>
      <c r="D48" s="265"/>
      <c r="E48" s="321"/>
      <c r="F48" s="322"/>
      <c r="G48" s="322"/>
      <c r="H48" s="322"/>
      <c r="I48" s="307"/>
      <c r="J48" s="71">
        <f>IF(AND('Mapa final'!$Y$13="Muy Baja",'Mapa final'!$AA$13="Leve"),CONCATENATE("R3C",'Mapa final'!$O$13),"")</f>
      </c>
      <c r="K48" s="72" t="e">
        <f>IF(AND('Mapa final'!#REF!="Muy Baja",'Mapa final'!#REF!="Leve"),CONCATENATE("R3C",'Mapa final'!#REF!),"")</f>
        <v>#REF!</v>
      </c>
      <c r="L48" s="72" t="e">
        <f>IF(AND('Mapa final'!#REF!="Muy Baja",'Mapa final'!#REF!="Leve"),CONCATENATE("R3C",'Mapa final'!#REF!),"")</f>
        <v>#REF!</v>
      </c>
      <c r="M48" s="72" t="e">
        <f>IF(AND('Mapa final'!#REF!="Muy Baja",'Mapa final'!#REF!="Leve"),CONCATENATE("R3C",'Mapa final'!#REF!),"")</f>
        <v>#REF!</v>
      </c>
      <c r="N48" s="72" t="e">
        <f>IF(AND('Mapa final'!#REF!="Muy Baja",'Mapa final'!#REF!="Leve"),CONCATENATE("R3C",'Mapa final'!#REF!),"")</f>
        <v>#REF!</v>
      </c>
      <c r="O48" s="73" t="e">
        <f>IF(AND('Mapa final'!#REF!="Muy Baja",'Mapa final'!#REF!="Leve"),CONCATENATE("R3C",'Mapa final'!#REF!),"")</f>
        <v>#REF!</v>
      </c>
      <c r="P48" s="71">
        <f>IF(AND('Mapa final'!$Y$13="Muy Baja",'Mapa final'!$AA$13="Menor"),CONCATENATE("R3C",'Mapa final'!$O$13),"")</f>
      </c>
      <c r="Q48" s="72" t="e">
        <f>IF(AND('Mapa final'!#REF!="Muy Baja",'Mapa final'!#REF!="Menor"),CONCATENATE("R3C",'Mapa final'!#REF!),"")</f>
        <v>#REF!</v>
      </c>
      <c r="R48" s="72" t="e">
        <f>IF(AND('Mapa final'!#REF!="Muy Baja",'Mapa final'!#REF!="Menor"),CONCATENATE("R3C",'Mapa final'!#REF!),"")</f>
        <v>#REF!</v>
      </c>
      <c r="S48" s="72" t="e">
        <f>IF(AND('Mapa final'!#REF!="Muy Baja",'Mapa final'!#REF!="Menor"),CONCATENATE("R3C",'Mapa final'!#REF!),"")</f>
        <v>#REF!</v>
      </c>
      <c r="T48" s="72" t="e">
        <f>IF(AND('Mapa final'!#REF!="Muy Baja",'Mapa final'!#REF!="Menor"),CONCATENATE("R3C",'Mapa final'!#REF!),"")</f>
        <v>#REF!</v>
      </c>
      <c r="U48" s="73" t="e">
        <f>IF(AND('Mapa final'!#REF!="Muy Baja",'Mapa final'!#REF!="Menor"),CONCATENATE("R3C",'Mapa final'!#REF!),"")</f>
        <v>#REF!</v>
      </c>
      <c r="V48" s="62">
        <f>IF(AND('Mapa final'!$Y$13="Muy Baja",'Mapa final'!$AA$13="Moderado"),CONCATENATE("R3C",'Mapa final'!$O$13),"")</f>
      </c>
      <c r="W48" s="63" t="e">
        <f>IF(AND('Mapa final'!#REF!="Muy Baja",'Mapa final'!#REF!="Moderado"),CONCATENATE("R3C",'Mapa final'!#REF!),"")</f>
        <v>#REF!</v>
      </c>
      <c r="X48" s="63" t="e">
        <f>IF(AND('Mapa final'!#REF!="Muy Baja",'Mapa final'!#REF!="Moderado"),CONCATENATE("R3C",'Mapa final'!#REF!),"")</f>
        <v>#REF!</v>
      </c>
      <c r="Y48" s="63" t="e">
        <f>IF(AND('Mapa final'!#REF!="Muy Baja",'Mapa final'!#REF!="Moderado"),CONCATENATE("R3C",'Mapa final'!#REF!),"")</f>
        <v>#REF!</v>
      </c>
      <c r="Z48" s="63" t="e">
        <f>IF(AND('Mapa final'!#REF!="Muy Baja",'Mapa final'!#REF!="Moderado"),CONCATENATE("R3C",'Mapa final'!#REF!),"")</f>
        <v>#REF!</v>
      </c>
      <c r="AA48" s="64" t="e">
        <f>IF(AND('Mapa final'!#REF!="Muy Baja",'Mapa final'!#REF!="Moderado"),CONCATENATE("R3C",'Mapa final'!#REF!),"")</f>
        <v>#REF!</v>
      </c>
      <c r="AB48" s="46">
        <f>IF(AND('Mapa final'!$Y$13="Muy Baja",'Mapa final'!$AA$13="Mayor"),CONCATENATE("R3C",'Mapa final'!$O$13),"")</f>
      </c>
      <c r="AC48" s="47" t="e">
        <f>IF(AND('Mapa final'!#REF!="Muy Baja",'Mapa final'!#REF!="Mayor"),CONCATENATE("R3C",'Mapa final'!#REF!),"")</f>
        <v>#REF!</v>
      </c>
      <c r="AD48" s="47" t="e">
        <f>IF(AND('Mapa final'!#REF!="Muy Baja",'Mapa final'!#REF!="Mayor"),CONCATENATE("R3C",'Mapa final'!#REF!),"")</f>
        <v>#REF!</v>
      </c>
      <c r="AE48" s="47" t="e">
        <f>IF(AND('Mapa final'!#REF!="Muy Baja",'Mapa final'!#REF!="Mayor"),CONCATENATE("R3C",'Mapa final'!#REF!),"")</f>
        <v>#REF!</v>
      </c>
      <c r="AF48" s="47" t="e">
        <f>IF(AND('Mapa final'!#REF!="Muy Baja",'Mapa final'!#REF!="Mayor"),CONCATENATE("R3C",'Mapa final'!#REF!),"")</f>
        <v>#REF!</v>
      </c>
      <c r="AG48" s="48" t="e">
        <f>IF(AND('Mapa final'!#REF!="Muy Baja",'Mapa final'!#REF!="Mayor"),CONCATENATE("R3C",'Mapa final'!#REF!),"")</f>
        <v>#REF!</v>
      </c>
      <c r="AH48" s="49">
        <f>IF(AND('Mapa final'!$Y$13="Muy Baja",'Mapa final'!$AA$13="Catastrófico"),CONCATENATE("R3C",'Mapa final'!$O$13),"")</f>
      </c>
      <c r="AI48" s="50" t="e">
        <f>IF(AND('Mapa final'!#REF!="Muy Baja",'Mapa final'!#REF!="Catastrófico"),CONCATENATE("R3C",'Mapa final'!#REF!),"")</f>
        <v>#REF!</v>
      </c>
      <c r="AJ48" s="50" t="e">
        <f>IF(AND('Mapa final'!#REF!="Muy Baja",'Mapa final'!#REF!="Catastrófico"),CONCATENATE("R3C",'Mapa final'!#REF!),"")</f>
        <v>#REF!</v>
      </c>
      <c r="AK48" s="50" t="e">
        <f>IF(AND('Mapa final'!#REF!="Muy Baja",'Mapa final'!#REF!="Catastrófico"),CONCATENATE("R3C",'Mapa final'!#REF!),"")</f>
        <v>#REF!</v>
      </c>
      <c r="AL48" s="50" t="e">
        <f>IF(AND('Mapa final'!#REF!="Muy Baja",'Mapa final'!#REF!="Catastrófico"),CONCATENATE("R3C",'Mapa final'!#REF!),"")</f>
        <v>#REF!</v>
      </c>
      <c r="AM48" s="51" t="e">
        <f>IF(AND('Mapa final'!#REF!="Muy Baja",'Mapa final'!#REF!="Catastrófico"),CONCATENATE("R3C",'Mapa final'!#REF!),"")</f>
        <v>#REF!</v>
      </c>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row>
    <row r="49" spans="1:80" ht="15" customHeight="1">
      <c r="A49" s="78"/>
      <c r="B49" s="264"/>
      <c r="C49" s="264"/>
      <c r="D49" s="265"/>
      <c r="E49" s="305"/>
      <c r="F49" s="306"/>
      <c r="G49" s="306"/>
      <c r="H49" s="306"/>
      <c r="I49" s="307"/>
      <c r="J49" s="71" t="e">
        <f>IF(AND('Mapa final'!#REF!="Muy Baja",'Mapa final'!#REF!="Leve"),CONCATENATE("R4C",'Mapa final'!#REF!),"")</f>
        <v>#REF!</v>
      </c>
      <c r="K49" s="72" t="e">
        <f>IF(AND('Mapa final'!#REF!="Muy Baja",'Mapa final'!#REF!="Leve"),CONCATENATE("R4C",'Mapa final'!#REF!),"")</f>
        <v>#REF!</v>
      </c>
      <c r="L49" s="72" t="e">
        <f>IF(AND('Mapa final'!#REF!="Muy Baja",'Mapa final'!#REF!="Leve"),CONCATENATE("R4C",'Mapa final'!#REF!),"")</f>
        <v>#REF!</v>
      </c>
      <c r="M49" s="72" t="e">
        <f>IF(AND('Mapa final'!#REF!="Muy Baja",'Mapa final'!#REF!="Leve"),CONCATENATE("R4C",'Mapa final'!#REF!),"")</f>
        <v>#REF!</v>
      </c>
      <c r="N49" s="72" t="e">
        <f>IF(AND('Mapa final'!#REF!="Muy Baja",'Mapa final'!#REF!="Leve"),CONCATENATE("R4C",'Mapa final'!#REF!),"")</f>
        <v>#REF!</v>
      </c>
      <c r="O49" s="73" t="e">
        <f>IF(AND('Mapa final'!#REF!="Muy Baja",'Mapa final'!#REF!="Leve"),CONCATENATE("R4C",'Mapa final'!#REF!),"")</f>
        <v>#REF!</v>
      </c>
      <c r="P49" s="71" t="e">
        <f>IF(AND('Mapa final'!#REF!="Muy Baja",'Mapa final'!#REF!="Menor"),CONCATENATE("R4C",'Mapa final'!#REF!),"")</f>
        <v>#REF!</v>
      </c>
      <c r="Q49" s="72" t="e">
        <f>IF(AND('Mapa final'!#REF!="Muy Baja",'Mapa final'!#REF!="Menor"),CONCATENATE("R4C",'Mapa final'!#REF!),"")</f>
        <v>#REF!</v>
      </c>
      <c r="R49" s="72" t="e">
        <f>IF(AND('Mapa final'!#REF!="Muy Baja",'Mapa final'!#REF!="Menor"),CONCATENATE("R4C",'Mapa final'!#REF!),"")</f>
        <v>#REF!</v>
      </c>
      <c r="S49" s="72" t="e">
        <f>IF(AND('Mapa final'!#REF!="Muy Baja",'Mapa final'!#REF!="Menor"),CONCATENATE("R4C",'Mapa final'!#REF!),"")</f>
        <v>#REF!</v>
      </c>
      <c r="T49" s="72" t="e">
        <f>IF(AND('Mapa final'!#REF!="Muy Baja",'Mapa final'!#REF!="Menor"),CONCATENATE("R4C",'Mapa final'!#REF!),"")</f>
        <v>#REF!</v>
      </c>
      <c r="U49" s="73" t="e">
        <f>IF(AND('Mapa final'!#REF!="Muy Baja",'Mapa final'!#REF!="Menor"),CONCATENATE("R4C",'Mapa final'!#REF!),"")</f>
        <v>#REF!</v>
      </c>
      <c r="V49" s="62" t="e">
        <f>IF(AND('Mapa final'!#REF!="Muy Baja",'Mapa final'!#REF!="Moderado"),CONCATENATE("R4C",'Mapa final'!#REF!),"")</f>
        <v>#REF!</v>
      </c>
      <c r="W49" s="63" t="e">
        <f>IF(AND('Mapa final'!#REF!="Muy Baja",'Mapa final'!#REF!="Moderado"),CONCATENATE("R4C",'Mapa final'!#REF!),"")</f>
        <v>#REF!</v>
      </c>
      <c r="X49" s="63" t="e">
        <f>IF(AND('Mapa final'!#REF!="Muy Baja",'Mapa final'!#REF!="Moderado"),CONCATENATE("R4C",'Mapa final'!#REF!),"")</f>
        <v>#REF!</v>
      </c>
      <c r="Y49" s="63" t="e">
        <f>IF(AND('Mapa final'!#REF!="Muy Baja",'Mapa final'!#REF!="Moderado"),CONCATENATE("R4C",'Mapa final'!#REF!),"")</f>
        <v>#REF!</v>
      </c>
      <c r="Z49" s="63" t="e">
        <f>IF(AND('Mapa final'!#REF!="Muy Baja",'Mapa final'!#REF!="Moderado"),CONCATENATE("R4C",'Mapa final'!#REF!),"")</f>
        <v>#REF!</v>
      </c>
      <c r="AA49" s="64" t="e">
        <f>IF(AND('Mapa final'!#REF!="Muy Baja",'Mapa final'!#REF!="Moderado"),CONCATENATE("R4C",'Mapa final'!#REF!),"")</f>
        <v>#REF!</v>
      </c>
      <c r="AB49" s="46" t="e">
        <f>IF(AND('Mapa final'!#REF!="Muy Baja",'Mapa final'!#REF!="Mayor"),CONCATENATE("R4C",'Mapa final'!#REF!),"")</f>
        <v>#REF!</v>
      </c>
      <c r="AC49" s="47" t="e">
        <f>IF(AND('Mapa final'!#REF!="Muy Baja",'Mapa final'!#REF!="Mayor"),CONCATENATE("R4C",'Mapa final'!#REF!),"")</f>
        <v>#REF!</v>
      </c>
      <c r="AD49" s="47" t="e">
        <f>IF(AND('Mapa final'!#REF!="Muy Baja",'Mapa final'!#REF!="Mayor"),CONCATENATE("R4C",'Mapa final'!#REF!),"")</f>
        <v>#REF!</v>
      </c>
      <c r="AE49" s="47" t="e">
        <f>IF(AND('Mapa final'!#REF!="Muy Baja",'Mapa final'!#REF!="Mayor"),CONCATENATE("R4C",'Mapa final'!#REF!),"")</f>
        <v>#REF!</v>
      </c>
      <c r="AF49" s="47" t="e">
        <f>IF(AND('Mapa final'!#REF!="Muy Baja",'Mapa final'!#REF!="Mayor"),CONCATENATE("R4C",'Mapa final'!#REF!),"")</f>
        <v>#REF!</v>
      </c>
      <c r="AG49" s="48" t="e">
        <f>IF(AND('Mapa final'!#REF!="Muy Baja",'Mapa final'!#REF!="Mayor"),CONCATENATE("R4C",'Mapa final'!#REF!),"")</f>
        <v>#REF!</v>
      </c>
      <c r="AH49" s="49" t="e">
        <f>IF(AND('Mapa final'!#REF!="Muy Baja",'Mapa final'!#REF!="Catastrófico"),CONCATENATE("R4C",'Mapa final'!#REF!),"")</f>
        <v>#REF!</v>
      </c>
      <c r="AI49" s="50" t="e">
        <f>IF(AND('Mapa final'!#REF!="Muy Baja",'Mapa final'!#REF!="Catastrófico"),CONCATENATE("R4C",'Mapa final'!#REF!),"")</f>
        <v>#REF!</v>
      </c>
      <c r="AJ49" s="50" t="e">
        <f>IF(AND('Mapa final'!#REF!="Muy Baja",'Mapa final'!#REF!="Catastrófico"),CONCATENATE("R4C",'Mapa final'!#REF!),"")</f>
        <v>#REF!</v>
      </c>
      <c r="AK49" s="50" t="e">
        <f>IF(AND('Mapa final'!#REF!="Muy Baja",'Mapa final'!#REF!="Catastrófico"),CONCATENATE("R4C",'Mapa final'!#REF!),"")</f>
        <v>#REF!</v>
      </c>
      <c r="AL49" s="50" t="e">
        <f>IF(AND('Mapa final'!#REF!="Muy Baja",'Mapa final'!#REF!="Catastrófico"),CONCATENATE("R4C",'Mapa final'!#REF!),"")</f>
        <v>#REF!</v>
      </c>
      <c r="AM49" s="51" t="e">
        <f>IF(AND('Mapa final'!#REF!="Muy Baja",'Mapa final'!#REF!="Catastrófico"),CONCATENATE("R4C",'Mapa final'!#REF!),"")</f>
        <v>#REF!</v>
      </c>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row>
    <row r="50" spans="1:80" ht="15" customHeight="1">
      <c r="A50" s="78"/>
      <c r="B50" s="264"/>
      <c r="C50" s="264"/>
      <c r="D50" s="265"/>
      <c r="E50" s="305"/>
      <c r="F50" s="306"/>
      <c r="G50" s="306"/>
      <c r="H50" s="306"/>
      <c r="I50" s="307"/>
      <c r="J50" s="71" t="e">
        <f>IF(AND('Mapa final'!#REF!="Muy Baja",'Mapa final'!#REF!="Leve"),CONCATENATE("R5C",'Mapa final'!#REF!),"")</f>
        <v>#REF!</v>
      </c>
      <c r="K50" s="72" t="e">
        <f>IF(AND('Mapa final'!#REF!="Muy Baja",'Mapa final'!#REF!="Leve"),CONCATENATE("R5C",'Mapa final'!#REF!),"")</f>
        <v>#REF!</v>
      </c>
      <c r="L50" s="72" t="e">
        <f>IF(AND('Mapa final'!#REF!="Muy Baja",'Mapa final'!#REF!="Leve"),CONCATENATE("R5C",'Mapa final'!#REF!),"")</f>
        <v>#REF!</v>
      </c>
      <c r="M50" s="72" t="e">
        <f>IF(AND('Mapa final'!#REF!="Muy Baja",'Mapa final'!#REF!="Leve"),CONCATENATE("R5C",'Mapa final'!#REF!),"")</f>
        <v>#REF!</v>
      </c>
      <c r="N50" s="72" t="e">
        <f>IF(AND('Mapa final'!#REF!="Muy Baja",'Mapa final'!#REF!="Leve"),CONCATENATE("R5C",'Mapa final'!#REF!),"")</f>
        <v>#REF!</v>
      </c>
      <c r="O50" s="73" t="e">
        <f>IF(AND('Mapa final'!#REF!="Muy Baja",'Mapa final'!#REF!="Leve"),CONCATENATE("R5C",'Mapa final'!#REF!),"")</f>
        <v>#REF!</v>
      </c>
      <c r="P50" s="71" t="e">
        <f>IF(AND('Mapa final'!#REF!="Muy Baja",'Mapa final'!#REF!="Menor"),CONCATENATE("R5C",'Mapa final'!#REF!),"")</f>
        <v>#REF!</v>
      </c>
      <c r="Q50" s="72" t="e">
        <f>IF(AND('Mapa final'!#REF!="Muy Baja",'Mapa final'!#REF!="Menor"),CONCATENATE("R5C",'Mapa final'!#REF!),"")</f>
        <v>#REF!</v>
      </c>
      <c r="R50" s="72" t="e">
        <f>IF(AND('Mapa final'!#REF!="Muy Baja",'Mapa final'!#REF!="Menor"),CONCATENATE("R5C",'Mapa final'!#REF!),"")</f>
        <v>#REF!</v>
      </c>
      <c r="S50" s="72" t="e">
        <f>IF(AND('Mapa final'!#REF!="Muy Baja",'Mapa final'!#REF!="Menor"),CONCATENATE("R5C",'Mapa final'!#REF!),"")</f>
        <v>#REF!</v>
      </c>
      <c r="T50" s="72" t="e">
        <f>IF(AND('Mapa final'!#REF!="Muy Baja",'Mapa final'!#REF!="Menor"),CONCATENATE("R5C",'Mapa final'!#REF!),"")</f>
        <v>#REF!</v>
      </c>
      <c r="U50" s="73" t="e">
        <f>IF(AND('Mapa final'!#REF!="Muy Baja",'Mapa final'!#REF!="Menor"),CONCATENATE("R5C",'Mapa final'!#REF!),"")</f>
        <v>#REF!</v>
      </c>
      <c r="V50" s="62" t="e">
        <f>IF(AND('Mapa final'!#REF!="Muy Baja",'Mapa final'!#REF!="Moderado"),CONCATENATE("R5C",'Mapa final'!#REF!),"")</f>
        <v>#REF!</v>
      </c>
      <c r="W50" s="63" t="e">
        <f>IF(AND('Mapa final'!#REF!="Muy Baja",'Mapa final'!#REF!="Moderado"),CONCATENATE("R5C",'Mapa final'!#REF!),"")</f>
        <v>#REF!</v>
      </c>
      <c r="X50" s="63" t="e">
        <f>IF(AND('Mapa final'!#REF!="Muy Baja",'Mapa final'!#REF!="Moderado"),CONCATENATE("R5C",'Mapa final'!#REF!),"")</f>
        <v>#REF!</v>
      </c>
      <c r="Y50" s="63" t="e">
        <f>IF(AND('Mapa final'!#REF!="Muy Baja",'Mapa final'!#REF!="Moderado"),CONCATENATE("R5C",'Mapa final'!#REF!),"")</f>
        <v>#REF!</v>
      </c>
      <c r="Z50" s="63" t="e">
        <f>IF(AND('Mapa final'!#REF!="Muy Baja",'Mapa final'!#REF!="Moderado"),CONCATENATE("R5C",'Mapa final'!#REF!),"")</f>
        <v>#REF!</v>
      </c>
      <c r="AA50" s="64" t="e">
        <f>IF(AND('Mapa final'!#REF!="Muy Baja",'Mapa final'!#REF!="Moderado"),CONCATENATE("R5C",'Mapa final'!#REF!),"")</f>
        <v>#REF!</v>
      </c>
      <c r="AB50" s="46" t="e">
        <f>IF(AND('Mapa final'!#REF!="Muy Baja",'Mapa final'!#REF!="Mayor"),CONCATENATE("R5C",'Mapa final'!#REF!),"")</f>
        <v>#REF!</v>
      </c>
      <c r="AC50" s="47" t="e">
        <f>IF(AND('Mapa final'!#REF!="Muy Baja",'Mapa final'!#REF!="Mayor"),CONCATENATE("R5C",'Mapa final'!#REF!),"")</f>
        <v>#REF!</v>
      </c>
      <c r="AD50" s="52" t="e">
        <f>IF(AND('Mapa final'!#REF!="Muy Baja",'Mapa final'!#REF!="Mayor"),CONCATENATE("R5C",'Mapa final'!#REF!),"")</f>
        <v>#REF!</v>
      </c>
      <c r="AE50" s="52" t="e">
        <f>IF(AND('Mapa final'!#REF!="Muy Baja",'Mapa final'!#REF!="Mayor"),CONCATENATE("R5C",'Mapa final'!#REF!),"")</f>
        <v>#REF!</v>
      </c>
      <c r="AF50" s="52" t="e">
        <f>IF(AND('Mapa final'!#REF!="Muy Baja",'Mapa final'!#REF!="Mayor"),CONCATENATE("R5C",'Mapa final'!#REF!),"")</f>
        <v>#REF!</v>
      </c>
      <c r="AG50" s="48" t="e">
        <f>IF(AND('Mapa final'!#REF!="Muy Baja",'Mapa final'!#REF!="Mayor"),CONCATENATE("R5C",'Mapa final'!#REF!),"")</f>
        <v>#REF!</v>
      </c>
      <c r="AH50" s="49" t="e">
        <f>IF(AND('Mapa final'!#REF!="Muy Baja",'Mapa final'!#REF!="Catastrófico"),CONCATENATE("R5C",'Mapa final'!#REF!),"")</f>
        <v>#REF!</v>
      </c>
      <c r="AI50" s="50" t="e">
        <f>IF(AND('Mapa final'!#REF!="Muy Baja",'Mapa final'!#REF!="Catastrófico"),CONCATENATE("R5C",'Mapa final'!#REF!),"")</f>
        <v>#REF!</v>
      </c>
      <c r="AJ50" s="50" t="e">
        <f>IF(AND('Mapa final'!#REF!="Muy Baja",'Mapa final'!#REF!="Catastrófico"),CONCATENATE("R5C",'Mapa final'!#REF!),"")</f>
        <v>#REF!</v>
      </c>
      <c r="AK50" s="50" t="e">
        <f>IF(AND('Mapa final'!#REF!="Muy Baja",'Mapa final'!#REF!="Catastrófico"),CONCATENATE("R5C",'Mapa final'!#REF!),"")</f>
        <v>#REF!</v>
      </c>
      <c r="AL50" s="50" t="e">
        <f>IF(AND('Mapa final'!#REF!="Muy Baja",'Mapa final'!#REF!="Catastrófico"),CONCATENATE("R5C",'Mapa final'!#REF!),"")</f>
        <v>#REF!</v>
      </c>
      <c r="AM50" s="51" t="e">
        <f>IF(AND('Mapa final'!#REF!="Muy Baja",'Mapa final'!#REF!="Catastrófico"),CONCATENATE("R5C",'Mapa final'!#REF!),"")</f>
        <v>#REF!</v>
      </c>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row>
    <row r="51" spans="1:80" ht="15" customHeight="1">
      <c r="A51" s="78"/>
      <c r="B51" s="264"/>
      <c r="C51" s="264"/>
      <c r="D51" s="265"/>
      <c r="E51" s="305"/>
      <c r="F51" s="306"/>
      <c r="G51" s="306"/>
      <c r="H51" s="306"/>
      <c r="I51" s="307"/>
      <c r="J51" s="71" t="e">
        <f>IF(AND('Mapa final'!#REF!="Muy Baja",'Mapa final'!#REF!="Leve"),CONCATENATE("R6C",'Mapa final'!#REF!),"")</f>
        <v>#REF!</v>
      </c>
      <c r="K51" s="72" t="e">
        <f>IF(AND('Mapa final'!#REF!="Muy Baja",'Mapa final'!#REF!="Leve"),CONCATENATE("R6C",'Mapa final'!#REF!),"")</f>
        <v>#REF!</v>
      </c>
      <c r="L51" s="72" t="e">
        <f>IF(AND('Mapa final'!#REF!="Muy Baja",'Mapa final'!#REF!="Leve"),CONCATENATE("R6C",'Mapa final'!#REF!),"")</f>
        <v>#REF!</v>
      </c>
      <c r="M51" s="72" t="e">
        <f>IF(AND('Mapa final'!#REF!="Muy Baja",'Mapa final'!#REF!="Leve"),CONCATENATE("R6C",'Mapa final'!#REF!),"")</f>
        <v>#REF!</v>
      </c>
      <c r="N51" s="72" t="e">
        <f>IF(AND('Mapa final'!#REF!="Muy Baja",'Mapa final'!#REF!="Leve"),CONCATENATE("R6C",'Mapa final'!#REF!),"")</f>
        <v>#REF!</v>
      </c>
      <c r="O51" s="73" t="e">
        <f>IF(AND('Mapa final'!#REF!="Muy Baja",'Mapa final'!#REF!="Leve"),CONCATENATE("R6C",'Mapa final'!#REF!),"")</f>
        <v>#REF!</v>
      </c>
      <c r="P51" s="71" t="e">
        <f>IF(AND('Mapa final'!#REF!="Muy Baja",'Mapa final'!#REF!="Menor"),CONCATENATE("R6C",'Mapa final'!#REF!),"")</f>
        <v>#REF!</v>
      </c>
      <c r="Q51" s="72" t="e">
        <f>IF(AND('Mapa final'!#REF!="Muy Baja",'Mapa final'!#REF!="Menor"),CONCATENATE("R6C",'Mapa final'!#REF!),"")</f>
        <v>#REF!</v>
      </c>
      <c r="R51" s="72" t="e">
        <f>IF(AND('Mapa final'!#REF!="Muy Baja",'Mapa final'!#REF!="Menor"),CONCATENATE("R6C",'Mapa final'!#REF!),"")</f>
        <v>#REF!</v>
      </c>
      <c r="S51" s="72" t="e">
        <f>IF(AND('Mapa final'!#REF!="Muy Baja",'Mapa final'!#REF!="Menor"),CONCATENATE("R6C",'Mapa final'!#REF!),"")</f>
        <v>#REF!</v>
      </c>
      <c r="T51" s="72" t="e">
        <f>IF(AND('Mapa final'!#REF!="Muy Baja",'Mapa final'!#REF!="Menor"),CONCATENATE("R6C",'Mapa final'!#REF!),"")</f>
        <v>#REF!</v>
      </c>
      <c r="U51" s="73" t="e">
        <f>IF(AND('Mapa final'!#REF!="Muy Baja",'Mapa final'!#REF!="Menor"),CONCATENATE("R6C",'Mapa final'!#REF!),"")</f>
        <v>#REF!</v>
      </c>
      <c r="V51" s="62" t="e">
        <f>IF(AND('Mapa final'!#REF!="Muy Baja",'Mapa final'!#REF!="Moderado"),CONCATENATE("R6C",'Mapa final'!#REF!),"")</f>
        <v>#REF!</v>
      </c>
      <c r="W51" s="63" t="e">
        <f>IF(AND('Mapa final'!#REF!="Muy Baja",'Mapa final'!#REF!="Moderado"),CONCATENATE("R6C",'Mapa final'!#REF!),"")</f>
        <v>#REF!</v>
      </c>
      <c r="X51" s="63" t="e">
        <f>IF(AND('Mapa final'!#REF!="Muy Baja",'Mapa final'!#REF!="Moderado"),CONCATENATE("R6C",'Mapa final'!#REF!),"")</f>
        <v>#REF!</v>
      </c>
      <c r="Y51" s="63" t="e">
        <f>IF(AND('Mapa final'!#REF!="Muy Baja",'Mapa final'!#REF!="Moderado"),CONCATENATE("R6C",'Mapa final'!#REF!),"")</f>
        <v>#REF!</v>
      </c>
      <c r="Z51" s="63" t="e">
        <f>IF(AND('Mapa final'!#REF!="Muy Baja",'Mapa final'!#REF!="Moderado"),CONCATENATE("R6C",'Mapa final'!#REF!),"")</f>
        <v>#REF!</v>
      </c>
      <c r="AA51" s="64" t="e">
        <f>IF(AND('Mapa final'!#REF!="Muy Baja",'Mapa final'!#REF!="Moderado"),CONCATENATE("R6C",'Mapa final'!#REF!),"")</f>
        <v>#REF!</v>
      </c>
      <c r="AB51" s="46" t="e">
        <f>IF(AND('Mapa final'!#REF!="Muy Baja",'Mapa final'!#REF!="Mayor"),CONCATENATE("R6C",'Mapa final'!#REF!),"")</f>
        <v>#REF!</v>
      </c>
      <c r="AC51" s="47" t="e">
        <f>IF(AND('Mapa final'!#REF!="Muy Baja",'Mapa final'!#REF!="Mayor"),CONCATENATE("R6C",'Mapa final'!#REF!),"")</f>
        <v>#REF!</v>
      </c>
      <c r="AD51" s="52" t="e">
        <f>IF(AND('Mapa final'!#REF!="Muy Baja",'Mapa final'!#REF!="Mayor"),CONCATENATE("R6C",'Mapa final'!#REF!),"")</f>
        <v>#REF!</v>
      </c>
      <c r="AE51" s="52" t="e">
        <f>IF(AND('Mapa final'!#REF!="Muy Baja",'Mapa final'!#REF!="Mayor"),CONCATENATE("R6C",'Mapa final'!#REF!),"")</f>
        <v>#REF!</v>
      </c>
      <c r="AF51" s="52" t="e">
        <f>IF(AND('Mapa final'!#REF!="Muy Baja",'Mapa final'!#REF!="Mayor"),CONCATENATE("R6C",'Mapa final'!#REF!),"")</f>
        <v>#REF!</v>
      </c>
      <c r="AG51" s="48" t="e">
        <f>IF(AND('Mapa final'!#REF!="Muy Baja",'Mapa final'!#REF!="Mayor"),CONCATENATE("R6C",'Mapa final'!#REF!),"")</f>
        <v>#REF!</v>
      </c>
      <c r="AH51" s="49" t="e">
        <f>IF(AND('Mapa final'!#REF!="Muy Baja",'Mapa final'!#REF!="Catastrófico"),CONCATENATE("R6C",'Mapa final'!#REF!),"")</f>
        <v>#REF!</v>
      </c>
      <c r="AI51" s="50" t="e">
        <f>IF(AND('Mapa final'!#REF!="Muy Baja",'Mapa final'!#REF!="Catastrófico"),CONCATENATE("R6C",'Mapa final'!#REF!),"")</f>
        <v>#REF!</v>
      </c>
      <c r="AJ51" s="50" t="e">
        <f>IF(AND('Mapa final'!#REF!="Muy Baja",'Mapa final'!#REF!="Catastrófico"),CONCATENATE("R6C",'Mapa final'!#REF!),"")</f>
        <v>#REF!</v>
      </c>
      <c r="AK51" s="50" t="e">
        <f>IF(AND('Mapa final'!#REF!="Muy Baja",'Mapa final'!#REF!="Catastrófico"),CONCATENATE("R6C",'Mapa final'!#REF!),"")</f>
        <v>#REF!</v>
      </c>
      <c r="AL51" s="50" t="e">
        <f>IF(AND('Mapa final'!#REF!="Muy Baja",'Mapa final'!#REF!="Catastrófico"),CONCATENATE("R6C",'Mapa final'!#REF!),"")</f>
        <v>#REF!</v>
      </c>
      <c r="AM51" s="51" t="e">
        <f>IF(AND('Mapa final'!#REF!="Muy Baja",'Mapa final'!#REF!="Catastrófico"),CONCATENATE("R6C",'Mapa final'!#REF!),"")</f>
        <v>#REF!</v>
      </c>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row>
    <row r="52" spans="1:80" ht="15" customHeight="1">
      <c r="A52" s="78"/>
      <c r="B52" s="264"/>
      <c r="C52" s="264"/>
      <c r="D52" s="265"/>
      <c r="E52" s="305"/>
      <c r="F52" s="306"/>
      <c r="G52" s="306"/>
      <c r="H52" s="306"/>
      <c r="I52" s="307"/>
      <c r="J52" s="71" t="e">
        <f>IF(AND('Mapa final'!#REF!="Muy Baja",'Mapa final'!#REF!="Leve"),CONCATENATE("R7C",'Mapa final'!#REF!),"")</f>
        <v>#REF!</v>
      </c>
      <c r="K52" s="72" t="e">
        <f>IF(AND('Mapa final'!#REF!="Muy Baja",'Mapa final'!#REF!="Leve"),CONCATENATE("R7C",'Mapa final'!#REF!),"")</f>
        <v>#REF!</v>
      </c>
      <c r="L52" s="72" t="e">
        <f>IF(AND('Mapa final'!#REF!="Muy Baja",'Mapa final'!#REF!="Leve"),CONCATENATE("R7C",'Mapa final'!#REF!),"")</f>
        <v>#REF!</v>
      </c>
      <c r="M52" s="72" t="e">
        <f>IF(AND('Mapa final'!#REF!="Muy Baja",'Mapa final'!#REF!="Leve"),CONCATENATE("R7C",'Mapa final'!#REF!),"")</f>
        <v>#REF!</v>
      </c>
      <c r="N52" s="72" t="e">
        <f>IF(AND('Mapa final'!#REF!="Muy Baja",'Mapa final'!#REF!="Leve"),CONCATENATE("R7C",'Mapa final'!#REF!),"")</f>
        <v>#REF!</v>
      </c>
      <c r="O52" s="73" t="e">
        <f>IF(AND('Mapa final'!#REF!="Muy Baja",'Mapa final'!#REF!="Leve"),CONCATENATE("R7C",'Mapa final'!#REF!),"")</f>
        <v>#REF!</v>
      </c>
      <c r="P52" s="71" t="e">
        <f>IF(AND('Mapa final'!#REF!="Muy Baja",'Mapa final'!#REF!="Menor"),CONCATENATE("R7C",'Mapa final'!#REF!),"")</f>
        <v>#REF!</v>
      </c>
      <c r="Q52" s="72" t="e">
        <f>IF(AND('Mapa final'!#REF!="Muy Baja",'Mapa final'!#REF!="Menor"),CONCATENATE("R7C",'Mapa final'!#REF!),"")</f>
        <v>#REF!</v>
      </c>
      <c r="R52" s="72" t="e">
        <f>IF(AND('Mapa final'!#REF!="Muy Baja",'Mapa final'!#REF!="Menor"),CONCATENATE("R7C",'Mapa final'!#REF!),"")</f>
        <v>#REF!</v>
      </c>
      <c r="S52" s="72" t="e">
        <f>IF(AND('Mapa final'!#REF!="Muy Baja",'Mapa final'!#REF!="Menor"),CONCATENATE("R7C",'Mapa final'!#REF!),"")</f>
        <v>#REF!</v>
      </c>
      <c r="T52" s="72" t="e">
        <f>IF(AND('Mapa final'!#REF!="Muy Baja",'Mapa final'!#REF!="Menor"),CONCATENATE("R7C",'Mapa final'!#REF!),"")</f>
        <v>#REF!</v>
      </c>
      <c r="U52" s="73" t="e">
        <f>IF(AND('Mapa final'!#REF!="Muy Baja",'Mapa final'!#REF!="Menor"),CONCATENATE("R7C",'Mapa final'!#REF!),"")</f>
        <v>#REF!</v>
      </c>
      <c r="V52" s="62" t="e">
        <f>IF(AND('Mapa final'!#REF!="Muy Baja",'Mapa final'!#REF!="Moderado"),CONCATENATE("R7C",'Mapa final'!#REF!),"")</f>
        <v>#REF!</v>
      </c>
      <c r="W52" s="63" t="e">
        <f>IF(AND('Mapa final'!#REF!="Muy Baja",'Mapa final'!#REF!="Moderado"),CONCATENATE("R7C",'Mapa final'!#REF!),"")</f>
        <v>#REF!</v>
      </c>
      <c r="X52" s="63" t="e">
        <f>IF(AND('Mapa final'!#REF!="Muy Baja",'Mapa final'!#REF!="Moderado"),CONCATENATE("R7C",'Mapa final'!#REF!),"")</f>
        <v>#REF!</v>
      </c>
      <c r="Y52" s="63" t="e">
        <f>IF(AND('Mapa final'!#REF!="Muy Baja",'Mapa final'!#REF!="Moderado"),CONCATENATE("R7C",'Mapa final'!#REF!),"")</f>
        <v>#REF!</v>
      </c>
      <c r="Z52" s="63" t="e">
        <f>IF(AND('Mapa final'!#REF!="Muy Baja",'Mapa final'!#REF!="Moderado"),CONCATENATE("R7C",'Mapa final'!#REF!),"")</f>
        <v>#REF!</v>
      </c>
      <c r="AA52" s="64" t="e">
        <f>IF(AND('Mapa final'!#REF!="Muy Baja",'Mapa final'!#REF!="Moderado"),CONCATENATE("R7C",'Mapa final'!#REF!),"")</f>
        <v>#REF!</v>
      </c>
      <c r="AB52" s="46" t="e">
        <f>IF(AND('Mapa final'!#REF!="Muy Baja",'Mapa final'!#REF!="Mayor"),CONCATENATE("R7C",'Mapa final'!#REF!),"")</f>
        <v>#REF!</v>
      </c>
      <c r="AC52" s="47" t="e">
        <f>IF(AND('Mapa final'!#REF!="Muy Baja",'Mapa final'!#REF!="Mayor"),CONCATENATE("R7C",'Mapa final'!#REF!),"")</f>
        <v>#REF!</v>
      </c>
      <c r="AD52" s="52" t="e">
        <f>IF(AND('Mapa final'!#REF!="Muy Baja",'Mapa final'!#REF!="Mayor"),CONCATENATE("R7C",'Mapa final'!#REF!),"")</f>
        <v>#REF!</v>
      </c>
      <c r="AE52" s="52" t="e">
        <f>IF(AND('Mapa final'!#REF!="Muy Baja",'Mapa final'!#REF!="Mayor"),CONCATENATE("R7C",'Mapa final'!#REF!),"")</f>
        <v>#REF!</v>
      </c>
      <c r="AF52" s="52" t="e">
        <f>IF(AND('Mapa final'!#REF!="Muy Baja",'Mapa final'!#REF!="Mayor"),CONCATENATE("R7C",'Mapa final'!#REF!),"")</f>
        <v>#REF!</v>
      </c>
      <c r="AG52" s="48" t="e">
        <f>IF(AND('Mapa final'!#REF!="Muy Baja",'Mapa final'!#REF!="Mayor"),CONCATENATE("R7C",'Mapa final'!#REF!),"")</f>
        <v>#REF!</v>
      </c>
      <c r="AH52" s="49" t="e">
        <f>IF(AND('Mapa final'!#REF!="Muy Baja",'Mapa final'!#REF!="Catastrófico"),CONCATENATE("R7C",'Mapa final'!#REF!),"")</f>
        <v>#REF!</v>
      </c>
      <c r="AI52" s="50" t="e">
        <f>IF(AND('Mapa final'!#REF!="Muy Baja",'Mapa final'!#REF!="Catastrófico"),CONCATENATE("R7C",'Mapa final'!#REF!),"")</f>
        <v>#REF!</v>
      </c>
      <c r="AJ52" s="50" t="e">
        <f>IF(AND('Mapa final'!#REF!="Muy Baja",'Mapa final'!#REF!="Catastrófico"),CONCATENATE("R7C",'Mapa final'!#REF!),"")</f>
        <v>#REF!</v>
      </c>
      <c r="AK52" s="50" t="e">
        <f>IF(AND('Mapa final'!#REF!="Muy Baja",'Mapa final'!#REF!="Catastrófico"),CONCATENATE("R7C",'Mapa final'!#REF!),"")</f>
        <v>#REF!</v>
      </c>
      <c r="AL52" s="50" t="e">
        <f>IF(AND('Mapa final'!#REF!="Muy Baja",'Mapa final'!#REF!="Catastrófico"),CONCATENATE("R7C",'Mapa final'!#REF!),"")</f>
        <v>#REF!</v>
      </c>
      <c r="AM52" s="51" t="e">
        <f>IF(AND('Mapa final'!#REF!="Muy Baja",'Mapa final'!#REF!="Catastrófico"),CONCATENATE("R7C",'Mapa final'!#REF!),"")</f>
        <v>#REF!</v>
      </c>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row>
    <row r="53" spans="1:80" ht="15" customHeight="1">
      <c r="A53" s="78"/>
      <c r="B53" s="264"/>
      <c r="C53" s="264"/>
      <c r="D53" s="265"/>
      <c r="E53" s="305"/>
      <c r="F53" s="306"/>
      <c r="G53" s="306"/>
      <c r="H53" s="306"/>
      <c r="I53" s="307"/>
      <c r="J53" s="71" t="e">
        <f>IF(AND('Mapa final'!#REF!="Muy Baja",'Mapa final'!#REF!="Leve"),CONCATENATE("R8C",'Mapa final'!#REF!),"")</f>
        <v>#REF!</v>
      </c>
      <c r="K53" s="72" t="e">
        <f>IF(AND('Mapa final'!#REF!="Muy Baja",'Mapa final'!#REF!="Leve"),CONCATENATE("R8C",'Mapa final'!#REF!),"")</f>
        <v>#REF!</v>
      </c>
      <c r="L53" s="72" t="e">
        <f>IF(AND('Mapa final'!#REF!="Muy Baja",'Mapa final'!#REF!="Leve"),CONCATENATE("R8C",'Mapa final'!#REF!),"")</f>
        <v>#REF!</v>
      </c>
      <c r="M53" s="72" t="e">
        <f>IF(AND('Mapa final'!#REF!="Muy Baja",'Mapa final'!#REF!="Leve"),CONCATENATE("R8C",'Mapa final'!#REF!),"")</f>
        <v>#REF!</v>
      </c>
      <c r="N53" s="72" t="e">
        <f>IF(AND('Mapa final'!#REF!="Muy Baja",'Mapa final'!#REF!="Leve"),CONCATENATE("R8C",'Mapa final'!#REF!),"")</f>
        <v>#REF!</v>
      </c>
      <c r="O53" s="73" t="e">
        <f>IF(AND('Mapa final'!#REF!="Muy Baja",'Mapa final'!#REF!="Leve"),CONCATENATE("R8C",'Mapa final'!#REF!),"")</f>
        <v>#REF!</v>
      </c>
      <c r="P53" s="71" t="e">
        <f>IF(AND('Mapa final'!#REF!="Muy Baja",'Mapa final'!#REF!="Menor"),CONCATENATE("R8C",'Mapa final'!#REF!),"")</f>
        <v>#REF!</v>
      </c>
      <c r="Q53" s="72" t="e">
        <f>IF(AND('Mapa final'!#REF!="Muy Baja",'Mapa final'!#REF!="Menor"),CONCATENATE("R8C",'Mapa final'!#REF!),"")</f>
        <v>#REF!</v>
      </c>
      <c r="R53" s="72" t="e">
        <f>IF(AND('Mapa final'!#REF!="Muy Baja",'Mapa final'!#REF!="Menor"),CONCATENATE("R8C",'Mapa final'!#REF!),"")</f>
        <v>#REF!</v>
      </c>
      <c r="S53" s="72" t="e">
        <f>IF(AND('Mapa final'!#REF!="Muy Baja",'Mapa final'!#REF!="Menor"),CONCATENATE("R8C",'Mapa final'!#REF!),"")</f>
        <v>#REF!</v>
      </c>
      <c r="T53" s="72" t="e">
        <f>IF(AND('Mapa final'!#REF!="Muy Baja",'Mapa final'!#REF!="Menor"),CONCATENATE("R8C",'Mapa final'!#REF!),"")</f>
        <v>#REF!</v>
      </c>
      <c r="U53" s="73" t="e">
        <f>IF(AND('Mapa final'!#REF!="Muy Baja",'Mapa final'!#REF!="Menor"),CONCATENATE("R8C",'Mapa final'!#REF!),"")</f>
        <v>#REF!</v>
      </c>
      <c r="V53" s="62" t="e">
        <f>IF(AND('Mapa final'!#REF!="Muy Baja",'Mapa final'!#REF!="Moderado"),CONCATENATE("R8C",'Mapa final'!#REF!),"")</f>
        <v>#REF!</v>
      </c>
      <c r="W53" s="63" t="e">
        <f>IF(AND('Mapa final'!#REF!="Muy Baja",'Mapa final'!#REF!="Moderado"),CONCATENATE("R8C",'Mapa final'!#REF!),"")</f>
        <v>#REF!</v>
      </c>
      <c r="X53" s="63" t="e">
        <f>IF(AND('Mapa final'!#REF!="Muy Baja",'Mapa final'!#REF!="Moderado"),CONCATENATE("R8C",'Mapa final'!#REF!),"")</f>
        <v>#REF!</v>
      </c>
      <c r="Y53" s="63" t="e">
        <f>IF(AND('Mapa final'!#REF!="Muy Baja",'Mapa final'!#REF!="Moderado"),CONCATENATE("R8C",'Mapa final'!#REF!),"")</f>
        <v>#REF!</v>
      </c>
      <c r="Z53" s="63" t="e">
        <f>IF(AND('Mapa final'!#REF!="Muy Baja",'Mapa final'!#REF!="Moderado"),CONCATENATE("R8C",'Mapa final'!#REF!),"")</f>
        <v>#REF!</v>
      </c>
      <c r="AA53" s="64" t="e">
        <f>IF(AND('Mapa final'!#REF!="Muy Baja",'Mapa final'!#REF!="Moderado"),CONCATENATE("R8C",'Mapa final'!#REF!),"")</f>
        <v>#REF!</v>
      </c>
      <c r="AB53" s="46" t="e">
        <f>IF(AND('Mapa final'!#REF!="Muy Baja",'Mapa final'!#REF!="Mayor"),CONCATENATE("R8C",'Mapa final'!#REF!),"")</f>
        <v>#REF!</v>
      </c>
      <c r="AC53" s="47" t="e">
        <f>IF(AND('Mapa final'!#REF!="Muy Baja",'Mapa final'!#REF!="Mayor"),CONCATENATE("R8C",'Mapa final'!#REF!),"")</f>
        <v>#REF!</v>
      </c>
      <c r="AD53" s="52" t="e">
        <f>IF(AND('Mapa final'!#REF!="Muy Baja",'Mapa final'!#REF!="Mayor"),CONCATENATE("R8C",'Mapa final'!#REF!),"")</f>
        <v>#REF!</v>
      </c>
      <c r="AE53" s="52" t="e">
        <f>IF(AND('Mapa final'!#REF!="Muy Baja",'Mapa final'!#REF!="Mayor"),CONCATENATE("R8C",'Mapa final'!#REF!),"")</f>
        <v>#REF!</v>
      </c>
      <c r="AF53" s="52" t="e">
        <f>IF(AND('Mapa final'!#REF!="Muy Baja",'Mapa final'!#REF!="Mayor"),CONCATENATE("R8C",'Mapa final'!#REF!),"")</f>
        <v>#REF!</v>
      </c>
      <c r="AG53" s="48" t="e">
        <f>IF(AND('Mapa final'!#REF!="Muy Baja",'Mapa final'!#REF!="Mayor"),CONCATENATE("R8C",'Mapa final'!#REF!),"")</f>
        <v>#REF!</v>
      </c>
      <c r="AH53" s="49" t="e">
        <f>IF(AND('Mapa final'!#REF!="Muy Baja",'Mapa final'!#REF!="Catastrófico"),CONCATENATE("R8C",'Mapa final'!#REF!),"")</f>
        <v>#REF!</v>
      </c>
      <c r="AI53" s="50" t="e">
        <f>IF(AND('Mapa final'!#REF!="Muy Baja",'Mapa final'!#REF!="Catastrófico"),CONCATENATE("R8C",'Mapa final'!#REF!),"")</f>
        <v>#REF!</v>
      </c>
      <c r="AJ53" s="50" t="e">
        <f>IF(AND('Mapa final'!#REF!="Muy Baja",'Mapa final'!#REF!="Catastrófico"),CONCATENATE("R8C",'Mapa final'!#REF!),"")</f>
        <v>#REF!</v>
      </c>
      <c r="AK53" s="50" t="e">
        <f>IF(AND('Mapa final'!#REF!="Muy Baja",'Mapa final'!#REF!="Catastrófico"),CONCATENATE("R8C",'Mapa final'!#REF!),"")</f>
        <v>#REF!</v>
      </c>
      <c r="AL53" s="50" t="e">
        <f>IF(AND('Mapa final'!#REF!="Muy Baja",'Mapa final'!#REF!="Catastrófico"),CONCATENATE("R8C",'Mapa final'!#REF!),"")</f>
        <v>#REF!</v>
      </c>
      <c r="AM53" s="51" t="e">
        <f>IF(AND('Mapa final'!#REF!="Muy Baja",'Mapa final'!#REF!="Catastrófico"),CONCATENATE("R8C",'Mapa final'!#REF!),"")</f>
        <v>#REF!</v>
      </c>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row>
    <row r="54" spans="1:80" ht="15" customHeight="1">
      <c r="A54" s="78"/>
      <c r="B54" s="264"/>
      <c r="C54" s="264"/>
      <c r="D54" s="265"/>
      <c r="E54" s="305"/>
      <c r="F54" s="306"/>
      <c r="G54" s="306"/>
      <c r="H54" s="306"/>
      <c r="I54" s="307"/>
      <c r="J54" s="71" t="e">
        <f>IF(AND('Mapa final'!#REF!="Muy Baja",'Mapa final'!#REF!="Leve"),CONCATENATE("R9C",'Mapa final'!#REF!),"")</f>
        <v>#REF!</v>
      </c>
      <c r="K54" s="72" t="e">
        <f>IF(AND('Mapa final'!#REF!="Muy Baja",'Mapa final'!#REF!="Leve"),CONCATENATE("R9C",'Mapa final'!#REF!),"")</f>
        <v>#REF!</v>
      </c>
      <c r="L54" s="72" t="e">
        <f>IF(AND('Mapa final'!#REF!="Muy Baja",'Mapa final'!#REF!="Leve"),CONCATENATE("R9C",'Mapa final'!#REF!),"")</f>
        <v>#REF!</v>
      </c>
      <c r="M54" s="72" t="e">
        <f>IF(AND('Mapa final'!#REF!="Muy Baja",'Mapa final'!#REF!="Leve"),CONCATENATE("R9C",'Mapa final'!#REF!),"")</f>
        <v>#REF!</v>
      </c>
      <c r="N54" s="72" t="e">
        <f>IF(AND('Mapa final'!#REF!="Muy Baja",'Mapa final'!#REF!="Leve"),CONCATENATE("R9C",'Mapa final'!#REF!),"")</f>
        <v>#REF!</v>
      </c>
      <c r="O54" s="73" t="e">
        <f>IF(AND('Mapa final'!#REF!="Muy Baja",'Mapa final'!#REF!="Leve"),CONCATENATE("R9C",'Mapa final'!#REF!),"")</f>
        <v>#REF!</v>
      </c>
      <c r="P54" s="71" t="e">
        <f>IF(AND('Mapa final'!#REF!="Muy Baja",'Mapa final'!#REF!="Menor"),CONCATENATE("R9C",'Mapa final'!#REF!),"")</f>
        <v>#REF!</v>
      </c>
      <c r="Q54" s="72" t="e">
        <f>IF(AND('Mapa final'!#REF!="Muy Baja",'Mapa final'!#REF!="Menor"),CONCATENATE("R9C",'Mapa final'!#REF!),"")</f>
        <v>#REF!</v>
      </c>
      <c r="R54" s="72" t="e">
        <f>IF(AND('Mapa final'!#REF!="Muy Baja",'Mapa final'!#REF!="Menor"),CONCATENATE("R9C",'Mapa final'!#REF!),"")</f>
        <v>#REF!</v>
      </c>
      <c r="S54" s="72" t="e">
        <f>IF(AND('Mapa final'!#REF!="Muy Baja",'Mapa final'!#REF!="Menor"),CONCATENATE("R9C",'Mapa final'!#REF!),"")</f>
        <v>#REF!</v>
      </c>
      <c r="T54" s="72" t="e">
        <f>IF(AND('Mapa final'!#REF!="Muy Baja",'Mapa final'!#REF!="Menor"),CONCATENATE("R9C",'Mapa final'!#REF!),"")</f>
        <v>#REF!</v>
      </c>
      <c r="U54" s="73" t="e">
        <f>IF(AND('Mapa final'!#REF!="Muy Baja",'Mapa final'!#REF!="Menor"),CONCATENATE("R9C",'Mapa final'!#REF!),"")</f>
        <v>#REF!</v>
      </c>
      <c r="V54" s="62" t="e">
        <f>IF(AND('Mapa final'!#REF!="Muy Baja",'Mapa final'!#REF!="Moderado"),CONCATENATE("R9C",'Mapa final'!#REF!),"")</f>
        <v>#REF!</v>
      </c>
      <c r="W54" s="63" t="e">
        <f>IF(AND('Mapa final'!#REF!="Muy Baja",'Mapa final'!#REF!="Moderado"),CONCATENATE("R9C",'Mapa final'!#REF!),"")</f>
        <v>#REF!</v>
      </c>
      <c r="X54" s="63" t="e">
        <f>IF(AND('Mapa final'!#REF!="Muy Baja",'Mapa final'!#REF!="Moderado"),CONCATENATE("R9C",'Mapa final'!#REF!),"")</f>
        <v>#REF!</v>
      </c>
      <c r="Y54" s="63" t="e">
        <f>IF(AND('Mapa final'!#REF!="Muy Baja",'Mapa final'!#REF!="Moderado"),CONCATENATE("R9C",'Mapa final'!#REF!),"")</f>
        <v>#REF!</v>
      </c>
      <c r="Z54" s="63" t="e">
        <f>IF(AND('Mapa final'!#REF!="Muy Baja",'Mapa final'!#REF!="Moderado"),CONCATENATE("R9C",'Mapa final'!#REF!),"")</f>
        <v>#REF!</v>
      </c>
      <c r="AA54" s="64" t="e">
        <f>IF(AND('Mapa final'!#REF!="Muy Baja",'Mapa final'!#REF!="Moderado"),CONCATENATE("R9C",'Mapa final'!#REF!),"")</f>
        <v>#REF!</v>
      </c>
      <c r="AB54" s="46" t="e">
        <f>IF(AND('Mapa final'!#REF!="Muy Baja",'Mapa final'!#REF!="Mayor"),CONCATENATE("R9C",'Mapa final'!#REF!),"")</f>
        <v>#REF!</v>
      </c>
      <c r="AC54" s="47" t="e">
        <f>IF(AND('Mapa final'!#REF!="Muy Baja",'Mapa final'!#REF!="Mayor"),CONCATENATE("R9C",'Mapa final'!#REF!),"")</f>
        <v>#REF!</v>
      </c>
      <c r="AD54" s="52" t="e">
        <f>IF(AND('Mapa final'!#REF!="Muy Baja",'Mapa final'!#REF!="Mayor"),CONCATENATE("R9C",'Mapa final'!#REF!),"")</f>
        <v>#REF!</v>
      </c>
      <c r="AE54" s="52" t="e">
        <f>IF(AND('Mapa final'!#REF!="Muy Baja",'Mapa final'!#REF!="Mayor"),CONCATENATE("R9C",'Mapa final'!#REF!),"")</f>
        <v>#REF!</v>
      </c>
      <c r="AF54" s="52" t="e">
        <f>IF(AND('Mapa final'!#REF!="Muy Baja",'Mapa final'!#REF!="Mayor"),CONCATENATE("R9C",'Mapa final'!#REF!),"")</f>
        <v>#REF!</v>
      </c>
      <c r="AG54" s="48" t="e">
        <f>IF(AND('Mapa final'!#REF!="Muy Baja",'Mapa final'!#REF!="Mayor"),CONCATENATE("R9C",'Mapa final'!#REF!),"")</f>
        <v>#REF!</v>
      </c>
      <c r="AH54" s="49" t="e">
        <f>IF(AND('Mapa final'!#REF!="Muy Baja",'Mapa final'!#REF!="Catastrófico"),CONCATENATE("R9C",'Mapa final'!#REF!),"")</f>
        <v>#REF!</v>
      </c>
      <c r="AI54" s="50" t="e">
        <f>IF(AND('Mapa final'!#REF!="Muy Baja",'Mapa final'!#REF!="Catastrófico"),CONCATENATE("R9C",'Mapa final'!#REF!),"")</f>
        <v>#REF!</v>
      </c>
      <c r="AJ54" s="50" t="e">
        <f>IF(AND('Mapa final'!#REF!="Muy Baja",'Mapa final'!#REF!="Catastrófico"),CONCATENATE("R9C",'Mapa final'!#REF!),"")</f>
        <v>#REF!</v>
      </c>
      <c r="AK54" s="50" t="e">
        <f>IF(AND('Mapa final'!#REF!="Muy Baja",'Mapa final'!#REF!="Catastrófico"),CONCATENATE("R9C",'Mapa final'!#REF!),"")</f>
        <v>#REF!</v>
      </c>
      <c r="AL54" s="50" t="e">
        <f>IF(AND('Mapa final'!#REF!="Muy Baja",'Mapa final'!#REF!="Catastrófico"),CONCATENATE("R9C",'Mapa final'!#REF!),"")</f>
        <v>#REF!</v>
      </c>
      <c r="AM54" s="51" t="e">
        <f>IF(AND('Mapa final'!#REF!="Muy Baja",'Mapa final'!#REF!="Catastrófico"),CONCATENATE("R9C",'Mapa final'!#REF!),"")</f>
        <v>#REF!</v>
      </c>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row>
    <row r="55" spans="1:80" ht="15.75" customHeight="1" thickBot="1">
      <c r="A55" s="78"/>
      <c r="B55" s="264"/>
      <c r="C55" s="264"/>
      <c r="D55" s="265"/>
      <c r="E55" s="308"/>
      <c r="F55" s="309"/>
      <c r="G55" s="309"/>
      <c r="H55" s="309"/>
      <c r="I55" s="310"/>
      <c r="J55" s="74" t="e">
        <f>IF(AND('Mapa final'!#REF!="Muy Baja",'Mapa final'!#REF!="Leve"),CONCATENATE("R10C",'Mapa final'!#REF!),"")</f>
        <v>#REF!</v>
      </c>
      <c r="K55" s="75" t="e">
        <f>IF(AND('Mapa final'!#REF!="Muy Baja",'Mapa final'!#REF!="Leve"),CONCATENATE("R10C",'Mapa final'!#REF!),"")</f>
        <v>#REF!</v>
      </c>
      <c r="L55" s="75" t="e">
        <f>IF(AND('Mapa final'!#REF!="Muy Baja",'Mapa final'!#REF!="Leve"),CONCATENATE("R10C",'Mapa final'!#REF!),"")</f>
        <v>#REF!</v>
      </c>
      <c r="M55" s="75" t="e">
        <f>IF(AND('Mapa final'!#REF!="Muy Baja",'Mapa final'!#REF!="Leve"),CONCATENATE("R10C",'Mapa final'!#REF!),"")</f>
        <v>#REF!</v>
      </c>
      <c r="N55" s="75" t="e">
        <f>IF(AND('Mapa final'!#REF!="Muy Baja",'Mapa final'!#REF!="Leve"),CONCATENATE("R10C",'Mapa final'!#REF!),"")</f>
        <v>#REF!</v>
      </c>
      <c r="O55" s="76" t="e">
        <f>IF(AND('Mapa final'!#REF!="Muy Baja",'Mapa final'!#REF!="Leve"),CONCATENATE("R10C",'Mapa final'!#REF!),"")</f>
        <v>#REF!</v>
      </c>
      <c r="P55" s="74" t="e">
        <f>IF(AND('Mapa final'!#REF!="Muy Baja",'Mapa final'!#REF!="Menor"),CONCATENATE("R10C",'Mapa final'!#REF!),"")</f>
        <v>#REF!</v>
      </c>
      <c r="Q55" s="75" t="e">
        <f>IF(AND('Mapa final'!#REF!="Muy Baja",'Mapa final'!#REF!="Menor"),CONCATENATE("R10C",'Mapa final'!#REF!),"")</f>
        <v>#REF!</v>
      </c>
      <c r="R55" s="75" t="e">
        <f>IF(AND('Mapa final'!#REF!="Muy Baja",'Mapa final'!#REF!="Menor"),CONCATENATE("R10C",'Mapa final'!#REF!),"")</f>
        <v>#REF!</v>
      </c>
      <c r="S55" s="75" t="e">
        <f>IF(AND('Mapa final'!#REF!="Muy Baja",'Mapa final'!#REF!="Menor"),CONCATENATE("R10C",'Mapa final'!#REF!),"")</f>
        <v>#REF!</v>
      </c>
      <c r="T55" s="75" t="e">
        <f>IF(AND('Mapa final'!#REF!="Muy Baja",'Mapa final'!#REF!="Menor"),CONCATENATE("R10C",'Mapa final'!#REF!),"")</f>
        <v>#REF!</v>
      </c>
      <c r="U55" s="76" t="e">
        <f>IF(AND('Mapa final'!#REF!="Muy Baja",'Mapa final'!#REF!="Menor"),CONCATENATE("R10C",'Mapa final'!#REF!),"")</f>
        <v>#REF!</v>
      </c>
      <c r="V55" s="65" t="e">
        <f>IF(AND('Mapa final'!#REF!="Muy Baja",'Mapa final'!#REF!="Moderado"),CONCATENATE("R10C",'Mapa final'!#REF!),"")</f>
        <v>#REF!</v>
      </c>
      <c r="W55" s="66" t="e">
        <f>IF(AND('Mapa final'!#REF!="Muy Baja",'Mapa final'!#REF!="Moderado"),CONCATENATE("R10C",'Mapa final'!#REF!),"")</f>
        <v>#REF!</v>
      </c>
      <c r="X55" s="66" t="e">
        <f>IF(AND('Mapa final'!#REF!="Muy Baja",'Mapa final'!#REF!="Moderado"),CONCATENATE("R10C",'Mapa final'!#REF!),"")</f>
        <v>#REF!</v>
      </c>
      <c r="Y55" s="66" t="e">
        <f>IF(AND('Mapa final'!#REF!="Muy Baja",'Mapa final'!#REF!="Moderado"),CONCATENATE("R10C",'Mapa final'!#REF!),"")</f>
        <v>#REF!</v>
      </c>
      <c r="Z55" s="66" t="e">
        <f>IF(AND('Mapa final'!#REF!="Muy Baja",'Mapa final'!#REF!="Moderado"),CONCATENATE("R10C",'Mapa final'!#REF!),"")</f>
        <v>#REF!</v>
      </c>
      <c r="AA55" s="67" t="e">
        <f>IF(AND('Mapa final'!#REF!="Muy Baja",'Mapa final'!#REF!="Moderado"),CONCATENATE("R10C",'Mapa final'!#REF!),"")</f>
        <v>#REF!</v>
      </c>
      <c r="AB55" s="53" t="e">
        <f>IF(AND('Mapa final'!#REF!="Muy Baja",'Mapa final'!#REF!="Mayor"),CONCATENATE("R10C",'Mapa final'!#REF!),"")</f>
        <v>#REF!</v>
      </c>
      <c r="AC55" s="54" t="e">
        <f>IF(AND('Mapa final'!#REF!="Muy Baja",'Mapa final'!#REF!="Mayor"),CONCATENATE("R10C",'Mapa final'!#REF!),"")</f>
        <v>#REF!</v>
      </c>
      <c r="AD55" s="54" t="e">
        <f>IF(AND('Mapa final'!#REF!="Muy Baja",'Mapa final'!#REF!="Mayor"),CONCATENATE("R10C",'Mapa final'!#REF!),"")</f>
        <v>#REF!</v>
      </c>
      <c r="AE55" s="54" t="e">
        <f>IF(AND('Mapa final'!#REF!="Muy Baja",'Mapa final'!#REF!="Mayor"),CONCATENATE("R10C",'Mapa final'!#REF!),"")</f>
        <v>#REF!</v>
      </c>
      <c r="AF55" s="54" t="e">
        <f>IF(AND('Mapa final'!#REF!="Muy Baja",'Mapa final'!#REF!="Mayor"),CONCATENATE("R10C",'Mapa final'!#REF!),"")</f>
        <v>#REF!</v>
      </c>
      <c r="AG55" s="55" t="e">
        <f>IF(AND('Mapa final'!#REF!="Muy Baja",'Mapa final'!#REF!="Mayor"),CONCATENATE("R10C",'Mapa final'!#REF!),"")</f>
        <v>#REF!</v>
      </c>
      <c r="AH55" s="56" t="e">
        <f>IF(AND('Mapa final'!#REF!="Muy Baja",'Mapa final'!#REF!="Catastrófico"),CONCATENATE("R10C",'Mapa final'!#REF!),"")</f>
        <v>#REF!</v>
      </c>
      <c r="AI55" s="57" t="e">
        <f>IF(AND('Mapa final'!#REF!="Muy Baja",'Mapa final'!#REF!="Catastrófico"),CONCATENATE("R10C",'Mapa final'!#REF!),"")</f>
        <v>#REF!</v>
      </c>
      <c r="AJ55" s="57" t="e">
        <f>IF(AND('Mapa final'!#REF!="Muy Baja",'Mapa final'!#REF!="Catastrófico"),CONCATENATE("R10C",'Mapa final'!#REF!),"")</f>
        <v>#REF!</v>
      </c>
      <c r="AK55" s="57" t="e">
        <f>IF(AND('Mapa final'!#REF!="Muy Baja",'Mapa final'!#REF!="Catastrófico"),CONCATENATE("R10C",'Mapa final'!#REF!),"")</f>
        <v>#REF!</v>
      </c>
      <c r="AL55" s="57" t="e">
        <f>IF(AND('Mapa final'!#REF!="Muy Baja",'Mapa final'!#REF!="Catastrófico"),CONCATENATE("R10C",'Mapa final'!#REF!),"")</f>
        <v>#REF!</v>
      </c>
      <c r="AM55" s="58" t="e">
        <f>IF(AND('Mapa final'!#REF!="Muy Baja",'Mapa final'!#REF!="Catastrófico"),CONCATENATE("R10C",'Mapa final'!#REF!),"")</f>
        <v>#REF!</v>
      </c>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row>
    <row r="56" spans="1:80" ht="14.25">
      <c r="A56" s="78"/>
      <c r="B56" s="78"/>
      <c r="C56" s="78"/>
      <c r="D56" s="78"/>
      <c r="E56" s="78"/>
      <c r="F56" s="78"/>
      <c r="G56" s="78"/>
      <c r="H56" s="78"/>
      <c r="I56" s="78"/>
      <c r="J56" s="302" t="s">
        <v>111</v>
      </c>
      <c r="K56" s="303"/>
      <c r="L56" s="303"/>
      <c r="M56" s="303"/>
      <c r="N56" s="303"/>
      <c r="O56" s="304"/>
      <c r="P56" s="302" t="s">
        <v>110</v>
      </c>
      <c r="Q56" s="303"/>
      <c r="R56" s="303"/>
      <c r="S56" s="303"/>
      <c r="T56" s="303"/>
      <c r="U56" s="304"/>
      <c r="V56" s="302" t="s">
        <v>109</v>
      </c>
      <c r="W56" s="303"/>
      <c r="X56" s="303"/>
      <c r="Y56" s="303"/>
      <c r="Z56" s="303"/>
      <c r="AA56" s="304"/>
      <c r="AB56" s="302" t="s">
        <v>108</v>
      </c>
      <c r="AC56" s="311"/>
      <c r="AD56" s="303"/>
      <c r="AE56" s="303"/>
      <c r="AF56" s="303"/>
      <c r="AG56" s="304"/>
      <c r="AH56" s="302" t="s">
        <v>107</v>
      </c>
      <c r="AI56" s="303"/>
      <c r="AJ56" s="303"/>
      <c r="AK56" s="303"/>
      <c r="AL56" s="303"/>
      <c r="AM56" s="304"/>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row>
    <row r="57" spans="1:80" ht="14.25">
      <c r="A57" s="78"/>
      <c r="B57" s="78"/>
      <c r="C57" s="78"/>
      <c r="D57" s="78"/>
      <c r="E57" s="78"/>
      <c r="F57" s="78"/>
      <c r="G57" s="78"/>
      <c r="H57" s="78"/>
      <c r="I57" s="78"/>
      <c r="J57" s="305"/>
      <c r="K57" s="306"/>
      <c r="L57" s="306"/>
      <c r="M57" s="306"/>
      <c r="N57" s="306"/>
      <c r="O57" s="307"/>
      <c r="P57" s="305"/>
      <c r="Q57" s="306"/>
      <c r="R57" s="306"/>
      <c r="S57" s="306"/>
      <c r="T57" s="306"/>
      <c r="U57" s="307"/>
      <c r="V57" s="305"/>
      <c r="W57" s="306"/>
      <c r="X57" s="306"/>
      <c r="Y57" s="306"/>
      <c r="Z57" s="306"/>
      <c r="AA57" s="307"/>
      <c r="AB57" s="305"/>
      <c r="AC57" s="306"/>
      <c r="AD57" s="306"/>
      <c r="AE57" s="306"/>
      <c r="AF57" s="306"/>
      <c r="AG57" s="307"/>
      <c r="AH57" s="305"/>
      <c r="AI57" s="306"/>
      <c r="AJ57" s="306"/>
      <c r="AK57" s="306"/>
      <c r="AL57" s="306"/>
      <c r="AM57" s="307"/>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row>
    <row r="58" spans="1:80" ht="14.25">
      <c r="A58" s="78"/>
      <c r="B58" s="78"/>
      <c r="C58" s="78"/>
      <c r="D58" s="78"/>
      <c r="E58" s="78"/>
      <c r="F58" s="78"/>
      <c r="G58" s="78"/>
      <c r="H58" s="78"/>
      <c r="I58" s="78"/>
      <c r="J58" s="305"/>
      <c r="K58" s="306"/>
      <c r="L58" s="306"/>
      <c r="M58" s="306"/>
      <c r="N58" s="306"/>
      <c r="O58" s="307"/>
      <c r="P58" s="305"/>
      <c r="Q58" s="306"/>
      <c r="R58" s="306"/>
      <c r="S58" s="306"/>
      <c r="T58" s="306"/>
      <c r="U58" s="307"/>
      <c r="V58" s="305"/>
      <c r="W58" s="306"/>
      <c r="X58" s="306"/>
      <c r="Y58" s="306"/>
      <c r="Z58" s="306"/>
      <c r="AA58" s="307"/>
      <c r="AB58" s="305"/>
      <c r="AC58" s="306"/>
      <c r="AD58" s="306"/>
      <c r="AE58" s="306"/>
      <c r="AF58" s="306"/>
      <c r="AG58" s="307"/>
      <c r="AH58" s="305"/>
      <c r="AI58" s="306"/>
      <c r="AJ58" s="306"/>
      <c r="AK58" s="306"/>
      <c r="AL58" s="306"/>
      <c r="AM58" s="307"/>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row>
    <row r="59" spans="1:80" ht="14.25">
      <c r="A59" s="78"/>
      <c r="B59" s="78"/>
      <c r="C59" s="78"/>
      <c r="D59" s="78"/>
      <c r="E59" s="78"/>
      <c r="F59" s="78"/>
      <c r="G59" s="78"/>
      <c r="H59" s="78"/>
      <c r="I59" s="78"/>
      <c r="J59" s="305"/>
      <c r="K59" s="306"/>
      <c r="L59" s="306"/>
      <c r="M59" s="306"/>
      <c r="N59" s="306"/>
      <c r="O59" s="307"/>
      <c r="P59" s="305"/>
      <c r="Q59" s="306"/>
      <c r="R59" s="306"/>
      <c r="S59" s="306"/>
      <c r="T59" s="306"/>
      <c r="U59" s="307"/>
      <c r="V59" s="305"/>
      <c r="W59" s="306"/>
      <c r="X59" s="306"/>
      <c r="Y59" s="306"/>
      <c r="Z59" s="306"/>
      <c r="AA59" s="307"/>
      <c r="AB59" s="305"/>
      <c r="AC59" s="306"/>
      <c r="AD59" s="306"/>
      <c r="AE59" s="306"/>
      <c r="AF59" s="306"/>
      <c r="AG59" s="307"/>
      <c r="AH59" s="305"/>
      <c r="AI59" s="306"/>
      <c r="AJ59" s="306"/>
      <c r="AK59" s="306"/>
      <c r="AL59" s="306"/>
      <c r="AM59" s="307"/>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row>
    <row r="60" spans="1:80" ht="14.25">
      <c r="A60" s="78"/>
      <c r="B60" s="78"/>
      <c r="C60" s="78"/>
      <c r="D60" s="78"/>
      <c r="E60" s="78"/>
      <c r="F60" s="78"/>
      <c r="G60" s="78"/>
      <c r="H60" s="78"/>
      <c r="I60" s="78"/>
      <c r="J60" s="305"/>
      <c r="K60" s="306"/>
      <c r="L60" s="306"/>
      <c r="M60" s="306"/>
      <c r="N60" s="306"/>
      <c r="O60" s="307"/>
      <c r="P60" s="305"/>
      <c r="Q60" s="306"/>
      <c r="R60" s="306"/>
      <c r="S60" s="306"/>
      <c r="T60" s="306"/>
      <c r="U60" s="307"/>
      <c r="V60" s="305"/>
      <c r="W60" s="306"/>
      <c r="X60" s="306"/>
      <c r="Y60" s="306"/>
      <c r="Z60" s="306"/>
      <c r="AA60" s="307"/>
      <c r="AB60" s="305"/>
      <c r="AC60" s="306"/>
      <c r="AD60" s="306"/>
      <c r="AE60" s="306"/>
      <c r="AF60" s="306"/>
      <c r="AG60" s="307"/>
      <c r="AH60" s="305"/>
      <c r="AI60" s="306"/>
      <c r="AJ60" s="306"/>
      <c r="AK60" s="306"/>
      <c r="AL60" s="306"/>
      <c r="AM60" s="307"/>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row>
    <row r="61" spans="1:80" ht="15" thickBot="1">
      <c r="A61" s="78"/>
      <c r="B61" s="78"/>
      <c r="C61" s="78"/>
      <c r="D61" s="78"/>
      <c r="E61" s="78"/>
      <c r="F61" s="78"/>
      <c r="G61" s="78"/>
      <c r="H61" s="78"/>
      <c r="I61" s="78"/>
      <c r="J61" s="308"/>
      <c r="K61" s="309"/>
      <c r="L61" s="309"/>
      <c r="M61" s="309"/>
      <c r="N61" s="309"/>
      <c r="O61" s="310"/>
      <c r="P61" s="308"/>
      <c r="Q61" s="309"/>
      <c r="R61" s="309"/>
      <c r="S61" s="309"/>
      <c r="T61" s="309"/>
      <c r="U61" s="310"/>
      <c r="V61" s="308"/>
      <c r="W61" s="309"/>
      <c r="X61" s="309"/>
      <c r="Y61" s="309"/>
      <c r="Z61" s="309"/>
      <c r="AA61" s="310"/>
      <c r="AB61" s="308"/>
      <c r="AC61" s="309"/>
      <c r="AD61" s="309"/>
      <c r="AE61" s="309"/>
      <c r="AF61" s="309"/>
      <c r="AG61" s="310"/>
      <c r="AH61" s="308"/>
      <c r="AI61" s="309"/>
      <c r="AJ61" s="309"/>
      <c r="AK61" s="309"/>
      <c r="AL61" s="309"/>
      <c r="AM61" s="310"/>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row>
    <row r="62" spans="1:60" ht="14.2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row>
    <row r="63" spans="1:60" ht="15" customHeight="1">
      <c r="A63" s="78"/>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78"/>
      <c r="AV63" s="78"/>
      <c r="AW63" s="78"/>
      <c r="AX63" s="78"/>
      <c r="AY63" s="78"/>
      <c r="AZ63" s="78"/>
      <c r="BA63" s="78"/>
      <c r="BB63" s="78"/>
      <c r="BC63" s="78"/>
      <c r="BD63" s="78"/>
      <c r="BE63" s="78"/>
      <c r="BF63" s="78"/>
      <c r="BG63" s="78"/>
      <c r="BH63" s="78"/>
    </row>
    <row r="64" spans="1:60" ht="15" customHeight="1">
      <c r="A64" s="78"/>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78"/>
      <c r="AV64" s="78"/>
      <c r="AW64" s="78"/>
      <c r="AX64" s="78"/>
      <c r="AY64" s="78"/>
      <c r="AZ64" s="78"/>
      <c r="BA64" s="78"/>
      <c r="BB64" s="78"/>
      <c r="BC64" s="78"/>
      <c r="BD64" s="78"/>
      <c r="BE64" s="78"/>
      <c r="BF64" s="78"/>
      <c r="BG64" s="78"/>
      <c r="BH64" s="78"/>
    </row>
    <row r="65" spans="1:60" ht="14.2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row>
    <row r="66" spans="1:60" ht="14.2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row>
    <row r="67" spans="1:60" ht="14.2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row>
    <row r="68" spans="1:60" ht="14.2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row>
    <row r="69" spans="1:60" ht="14.2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row>
    <row r="70" spans="1:60" ht="14.2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row>
    <row r="71" spans="1:60" ht="14.2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row>
    <row r="72" spans="1:60" ht="14.2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row>
    <row r="73" spans="1:60" ht="14.2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row>
    <row r="74" spans="1:60" ht="14.2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row>
    <row r="75" spans="1:60" ht="14.2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row>
    <row r="76" spans="1:60" ht="14.2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row>
    <row r="77" spans="1:60" ht="14.2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row>
    <row r="78" spans="1:60" ht="14.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row>
    <row r="79" spans="1:60" ht="14.2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row>
    <row r="80" spans="1:60" ht="14.2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row>
    <row r="81" spans="1:60" ht="14.2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row>
    <row r="82" spans="1:60" ht="14.2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row>
    <row r="83" spans="1:60" ht="14.2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row>
    <row r="84" spans="1:60" ht="14.2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row>
    <row r="85" spans="1:60" ht="14.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row>
    <row r="86" spans="1:60" ht="14.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row>
    <row r="87" spans="1:60" ht="14.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row>
    <row r="88" spans="1:60" ht="14.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row>
    <row r="89" spans="1:60" ht="14.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row>
    <row r="90" spans="1:60" ht="14.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row>
    <row r="91" spans="1:60" ht="14.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row>
    <row r="92" spans="1:60" ht="14.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row>
    <row r="93" spans="1:60" ht="14.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row>
    <row r="94" spans="1:60" ht="14.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row>
    <row r="95" spans="1:60" ht="14.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row>
    <row r="96" spans="1:60" ht="14.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row>
    <row r="97" spans="1:60" ht="14.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row>
    <row r="98" spans="1:60" ht="14.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row>
    <row r="99" spans="1:60" ht="14.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row>
    <row r="100" spans="1:60" ht="14.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row>
    <row r="101" spans="1:60" ht="14.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row>
    <row r="102" spans="1:60" ht="14.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row>
    <row r="103" spans="1:60" ht="14.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row>
    <row r="104" spans="1:60" ht="14.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row>
    <row r="105" spans="1:60" ht="14.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row>
    <row r="106" spans="1:60" ht="14.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row>
    <row r="107" spans="1:60" ht="14.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row>
    <row r="108" spans="1:60" ht="14.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row>
    <row r="109" spans="1:60" ht="14.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row>
    <row r="110" spans="1:60" ht="14.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row>
    <row r="111" spans="1:60" ht="14.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row>
    <row r="112" spans="1:60" ht="14.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row>
    <row r="113" spans="1:60" ht="14.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row>
    <row r="114" spans="1:60" ht="14.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row>
    <row r="115" spans="1:60" ht="14.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row>
    <row r="116" spans="1:60" ht="14.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row>
    <row r="117" spans="1:60" ht="14.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row>
    <row r="118" spans="1:60" ht="14.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row>
    <row r="119" spans="1:60" ht="14.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row>
    <row r="120" spans="1:60" ht="14.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row>
    <row r="121" spans="1:60" ht="14.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row>
    <row r="122" spans="1:60" ht="14.2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row>
    <row r="123" spans="1:60" ht="14.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row>
    <row r="124" spans="1:60" ht="14.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row>
    <row r="125" spans="1:60" ht="14.2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row>
    <row r="126" spans="1:60" ht="14.2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row>
    <row r="127" spans="1:60" ht="14.2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row>
    <row r="128" spans="1:60" ht="14.2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row>
    <row r="129" spans="1:60" ht="14.2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row>
    <row r="130" spans="1:60" ht="14.2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row>
    <row r="131" spans="1:60" ht="14.2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row>
    <row r="132" spans="1:60" ht="14.2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row>
    <row r="133" spans="1:60" ht="14.2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row>
    <row r="134" spans="1:60" ht="14.2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row>
    <row r="135" spans="1:60" ht="14.2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row>
    <row r="136" spans="1:60" ht="14.2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row>
    <row r="137" spans="1:60" ht="14.2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row>
    <row r="138" spans="1:60" ht="14.2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row>
    <row r="139" spans="1:60" ht="14.2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row>
    <row r="140" spans="1:60" ht="14.2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row>
    <row r="141" spans="1:60" ht="14.2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row>
    <row r="142" spans="1:60" ht="14.2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row>
    <row r="143" spans="1:60" ht="14.2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row>
    <row r="144" spans="1:60" ht="14.2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row>
    <row r="145" spans="1:60" ht="14.2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row>
    <row r="146" spans="1:60" ht="14.2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row>
    <row r="147" spans="1:60" ht="14.2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row>
    <row r="148" spans="1:60" ht="14.2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row>
    <row r="149" spans="1:60" ht="14.2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row>
    <row r="150" spans="1:60" ht="14.2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row>
    <row r="151" spans="1:60" ht="14.2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row>
    <row r="152" spans="1:60" ht="14.2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row>
    <row r="153" spans="1:60" ht="14.2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row>
    <row r="154" spans="1:60" ht="14.2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row>
    <row r="155" spans="1:60" ht="14.2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row>
    <row r="156" spans="1:60" ht="14.2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row>
    <row r="157" spans="1:60" ht="14.2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row>
    <row r="158" spans="1:60" ht="14.2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row>
    <row r="159" spans="1:60" ht="14.2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row>
    <row r="160" spans="1:60" ht="14.2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row>
    <row r="161" spans="1:60" ht="14.2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row>
    <row r="162" spans="1:60" ht="14.2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row>
    <row r="163" spans="1:60" ht="14.2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row>
    <row r="164" spans="1:60" ht="14.2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row>
    <row r="165" spans="1:60" ht="14.2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row>
    <row r="166" spans="1:60" ht="14.2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row>
    <row r="167" spans="1:60" ht="14.2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row>
    <row r="168" spans="1:60" ht="14.2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row>
    <row r="169" spans="1:60" ht="14.2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row>
    <row r="170" spans="1:60" ht="14.2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row>
    <row r="171" spans="1:60" ht="14.2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row>
    <row r="172" spans="1:60" ht="14.2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row>
    <row r="173" spans="1:60" ht="14.2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row>
    <row r="174" spans="1:60" ht="14.2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row>
    <row r="175" spans="1:60" ht="14.2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row>
    <row r="176" spans="1:60" ht="14.2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row>
    <row r="177" spans="1:60" ht="14.2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row>
    <row r="178" spans="1:60" ht="14.2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row>
    <row r="179" spans="1:60" ht="14.2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row>
    <row r="180" spans="1:60" ht="14.2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row>
    <row r="181" spans="1:60" ht="14.2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row>
    <row r="182" spans="1:60" ht="14.2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row>
    <row r="183" spans="1:60" ht="14.2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row>
    <row r="184" spans="1:60" ht="14.2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row>
    <row r="185" spans="1:60" ht="14.2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row>
    <row r="186" spans="1:60" ht="14.2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row>
    <row r="187" spans="1:60" ht="14.2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row>
    <row r="188" spans="1:60" ht="14.2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row>
    <row r="189" spans="1:60" ht="14.2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row>
    <row r="190" spans="1:60" ht="14.25">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row>
    <row r="191" spans="1:60" ht="14.25">
      <c r="A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row>
    <row r="192" spans="1:60" ht="14.25">
      <c r="A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row>
    <row r="193" spans="1:60" ht="14.25">
      <c r="A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row>
    <row r="194" spans="1:60" ht="14.25">
      <c r="A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row>
    <row r="195" spans="1:60" ht="14.25">
      <c r="A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row>
    <row r="196" spans="1:60" ht="14.25">
      <c r="A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row>
    <row r="197" spans="1:60" ht="14.25">
      <c r="A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row>
    <row r="198" spans="1:60" ht="14.25">
      <c r="A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row>
    <row r="199" spans="1:60" ht="14.25">
      <c r="A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row>
    <row r="200" spans="1:60" ht="14.25">
      <c r="A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row>
    <row r="201" spans="1:60" ht="14.25">
      <c r="A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row>
    <row r="202" spans="1:60" ht="14.25">
      <c r="A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row>
    <row r="203" spans="1:60" ht="14.25">
      <c r="A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row>
    <row r="204" spans="1:60" ht="14.25">
      <c r="A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row>
    <row r="205" spans="1:60" ht="14.25">
      <c r="A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row>
    <row r="206" spans="1:60" ht="14.25">
      <c r="A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row>
    <row r="207" spans="1:60" ht="14.25">
      <c r="A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row>
    <row r="208" spans="1:60" ht="14.25">
      <c r="A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row>
    <row r="209" spans="1:60" ht="14.25">
      <c r="A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row>
    <row r="210" spans="1:60" ht="14.25">
      <c r="A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row>
    <row r="211" spans="1:60" ht="14.25">
      <c r="A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row>
    <row r="212" spans="1:60" ht="14.25">
      <c r="A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row>
    <row r="213" spans="1:60" ht="14.25">
      <c r="A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row>
    <row r="214" spans="1:60" ht="14.25">
      <c r="A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row>
    <row r="215" spans="1:60" ht="14.25">
      <c r="A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row>
    <row r="216" spans="1:60" ht="14.25">
      <c r="A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row>
    <row r="217" spans="1:60" ht="14.25">
      <c r="A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row>
    <row r="218" spans="1:60" ht="14.25">
      <c r="A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row>
    <row r="219" spans="1:60" ht="14.25">
      <c r="A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row>
    <row r="220" spans="1:60" ht="14.25">
      <c r="A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row>
    <row r="221" spans="1:60" ht="14.25">
      <c r="A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row>
    <row r="222" spans="1:60" ht="14.25">
      <c r="A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row>
    <row r="223" spans="1:60" ht="14.25">
      <c r="A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row>
    <row r="224" spans="1:60" ht="14.25">
      <c r="A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row>
    <row r="225" spans="1:60" ht="14.25">
      <c r="A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row>
    <row r="226" spans="1:60" ht="14.25">
      <c r="A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row>
    <row r="227" spans="1:60" ht="14.25">
      <c r="A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row>
    <row r="228" spans="1:60" ht="14.25">
      <c r="A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row>
    <row r="229" spans="1:60" ht="14.25">
      <c r="A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row>
    <row r="230" spans="1:60" ht="14.25">
      <c r="A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row>
    <row r="231" spans="1:60" ht="14.25">
      <c r="A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row>
    <row r="232" spans="1:60" ht="14.25">
      <c r="A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row>
    <row r="233" spans="1:60" ht="14.25">
      <c r="A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row>
    <row r="234" spans="1:60" ht="14.25">
      <c r="A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row>
    <row r="235" spans="1:60" ht="14.25">
      <c r="A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row>
    <row r="236" spans="1:60" ht="14.25">
      <c r="A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row>
    <row r="237" spans="1:60" ht="14.25">
      <c r="A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row>
    <row r="238" spans="1:60" ht="14.25">
      <c r="A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row>
    <row r="239" spans="1:60" ht="14.25">
      <c r="A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row>
    <row r="240" spans="1:60" ht="14.25">
      <c r="A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row>
    <row r="241" spans="1:60" ht="14.25">
      <c r="A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row>
    <row r="242" spans="1:60" ht="14.25">
      <c r="A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row>
    <row r="243" spans="1:60" ht="14.25">
      <c r="A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row>
    <row r="244" spans="1:60" ht="14.25">
      <c r="A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row>
    <row r="245" ht="14.25">
      <c r="A245" s="78"/>
    </row>
    <row r="246" ht="14.25">
      <c r="A246" s="78"/>
    </row>
    <row r="247" ht="14.25">
      <c r="A247" s="78"/>
    </row>
    <row r="248" ht="14.25">
      <c r="A248" s="78"/>
    </row>
  </sheetData>
  <sheetProtection sheet="1" objects="1" scenarios="1"/>
  <mergeCells count="17">
    <mergeCell ref="E26:I35"/>
    <mergeCell ref="E16:I25"/>
    <mergeCell ref="AO6:AT15"/>
    <mergeCell ref="B2:I4"/>
    <mergeCell ref="J2:AM4"/>
    <mergeCell ref="B6:D55"/>
    <mergeCell ref="E6:I15"/>
    <mergeCell ref="E46:I55"/>
    <mergeCell ref="AO36:AT45"/>
    <mergeCell ref="E36:I45"/>
    <mergeCell ref="AO26:AT35"/>
    <mergeCell ref="J56:O61"/>
    <mergeCell ref="P56:U61"/>
    <mergeCell ref="V56:AA61"/>
    <mergeCell ref="AB56:AG61"/>
    <mergeCell ref="AH56:AM61"/>
    <mergeCell ref="AO16:AT2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F0"/>
  </sheetPr>
  <dimension ref="A1:AK55"/>
  <sheetViews>
    <sheetView zoomScale="90" zoomScaleNormal="90" zoomScalePageLayoutView="90" workbookViewId="0" topLeftCell="A1">
      <selection activeCell="C7" sqref="C7"/>
    </sheetView>
  </sheetViews>
  <sheetFormatPr defaultColWidth="11.421875" defaultRowHeight="15"/>
  <cols>
    <col min="2" max="2" width="24.140625" style="0" customWidth="1"/>
    <col min="3" max="3" width="70.140625" style="0" customWidth="1"/>
    <col min="4" max="4" width="29.7109375" style="0" customWidth="1"/>
  </cols>
  <sheetData>
    <row r="1" spans="1:31" ht="23.25">
      <c r="A1" s="78"/>
      <c r="B1" s="352" t="s">
        <v>54</v>
      </c>
      <c r="C1" s="352"/>
      <c r="D1" s="352"/>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14.2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4.75">
      <c r="A3" s="78"/>
      <c r="B3" s="8"/>
      <c r="C3" s="9" t="s">
        <v>51</v>
      </c>
      <c r="D3" s="9" t="s">
        <v>4</v>
      </c>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1:31" ht="50.25">
      <c r="A4" s="78"/>
      <c r="B4" s="10" t="s">
        <v>50</v>
      </c>
      <c r="C4" s="11" t="s">
        <v>101</v>
      </c>
      <c r="D4" s="12">
        <v>0.2</v>
      </c>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50.25">
      <c r="A5" s="78"/>
      <c r="B5" s="13" t="s">
        <v>52</v>
      </c>
      <c r="C5" s="14" t="s">
        <v>102</v>
      </c>
      <c r="D5" s="15">
        <v>0.4</v>
      </c>
      <c r="E5" s="78"/>
      <c r="F5" s="78"/>
      <c r="G5" s="78"/>
      <c r="H5" s="78"/>
      <c r="I5" s="78"/>
      <c r="J5" s="78"/>
      <c r="K5" s="78"/>
      <c r="L5" s="78"/>
      <c r="M5" s="78"/>
      <c r="N5" s="78"/>
      <c r="O5" s="78"/>
      <c r="P5" s="78"/>
      <c r="Q5" s="78"/>
      <c r="R5" s="78"/>
      <c r="S5" s="78"/>
      <c r="T5" s="78"/>
      <c r="U5" s="78"/>
      <c r="V5" s="78"/>
      <c r="W5" s="78"/>
      <c r="X5" s="78"/>
      <c r="Y5" s="78"/>
      <c r="Z5" s="78"/>
      <c r="AA5" s="78"/>
      <c r="AB5" s="78"/>
      <c r="AC5" s="78"/>
      <c r="AD5" s="78"/>
      <c r="AE5" s="78"/>
    </row>
    <row r="6" spans="1:31" ht="50.25">
      <c r="A6" s="78"/>
      <c r="B6" s="16" t="s">
        <v>106</v>
      </c>
      <c r="C6" s="14" t="s">
        <v>103</v>
      </c>
      <c r="D6" s="15">
        <v>0.6</v>
      </c>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75">
      <c r="A7" s="78"/>
      <c r="B7" s="17" t="s">
        <v>6</v>
      </c>
      <c r="C7" s="14" t="s">
        <v>104</v>
      </c>
      <c r="D7" s="15">
        <v>0.8</v>
      </c>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50.25">
      <c r="A8" s="78"/>
      <c r="B8" s="18" t="s">
        <v>53</v>
      </c>
      <c r="C8" s="14" t="s">
        <v>105</v>
      </c>
      <c r="D8" s="15">
        <v>1</v>
      </c>
      <c r="E8" s="78"/>
      <c r="F8" s="78"/>
      <c r="G8" s="78"/>
      <c r="H8" s="78"/>
      <c r="I8" s="78"/>
      <c r="J8" s="78"/>
      <c r="K8" s="78"/>
      <c r="L8" s="78"/>
      <c r="M8" s="78"/>
      <c r="N8" s="78"/>
      <c r="O8" s="78"/>
      <c r="P8" s="78"/>
      <c r="Q8" s="78"/>
      <c r="R8" s="78"/>
      <c r="S8" s="78"/>
      <c r="T8" s="78"/>
      <c r="U8" s="78"/>
      <c r="V8" s="78"/>
      <c r="W8" s="78"/>
      <c r="X8" s="78"/>
      <c r="Y8" s="78"/>
      <c r="Z8" s="78"/>
      <c r="AA8" s="78"/>
      <c r="AB8" s="78"/>
      <c r="AC8" s="78"/>
      <c r="AD8" s="78"/>
      <c r="AE8" s="78"/>
    </row>
    <row r="9" spans="1:37" ht="14.25">
      <c r="A9" s="78"/>
      <c r="B9" s="102"/>
      <c r="C9" s="102"/>
      <c r="D9" s="10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row>
    <row r="10" spans="1:37" ht="14.25">
      <c r="A10" s="78"/>
      <c r="B10" s="103"/>
      <c r="C10" s="102"/>
      <c r="D10" s="102"/>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row>
    <row r="11" spans="1:37" ht="14.25">
      <c r="A11" s="78"/>
      <c r="B11" s="102"/>
      <c r="C11" s="102"/>
      <c r="D11" s="102"/>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row>
    <row r="12" spans="1:37" ht="14.25">
      <c r="A12" s="78"/>
      <c r="B12" s="102"/>
      <c r="C12" s="102"/>
      <c r="D12" s="10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row>
    <row r="13" spans="1:37" ht="14.25">
      <c r="A13" s="78"/>
      <c r="B13" s="102"/>
      <c r="C13" s="102"/>
      <c r="D13" s="10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row>
    <row r="14" spans="1:37" ht="14.25">
      <c r="A14" s="78"/>
      <c r="B14" s="102"/>
      <c r="C14" s="102"/>
      <c r="D14" s="10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row>
    <row r="15" spans="1:37" ht="14.25">
      <c r="A15" s="78"/>
      <c r="B15" s="102"/>
      <c r="C15" s="102"/>
      <c r="D15" s="102"/>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row>
    <row r="16" spans="1:37" ht="14.25">
      <c r="A16" s="78"/>
      <c r="B16" s="102"/>
      <c r="C16" s="102"/>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row>
    <row r="17" spans="1:37" ht="14.25">
      <c r="A17" s="78"/>
      <c r="B17" s="102"/>
      <c r="C17" s="102"/>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row>
    <row r="18" spans="1:37" ht="14.25">
      <c r="A18" s="78"/>
      <c r="B18" s="102"/>
      <c r="C18" s="102"/>
      <c r="D18" s="102"/>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row>
    <row r="19" spans="1:37" ht="14.25">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row>
    <row r="20" spans="1:37" ht="14.25">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row>
    <row r="21" spans="1:37" ht="14.2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row>
    <row r="22" spans="1:37" ht="14.25">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row>
    <row r="23" spans="1:37" ht="14.2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row>
    <row r="24" spans="1:37" ht="14.2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row>
    <row r="25" spans="1:37" ht="14.2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row>
    <row r="26" spans="1:37" ht="14.2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row>
    <row r="27" spans="1:37" ht="14.2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row>
    <row r="28" spans="1:37" ht="14.2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row>
    <row r="29" spans="1:37" ht="14.2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row>
    <row r="30" spans="1:37" ht="14.2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row>
    <row r="31" spans="1:37" ht="14.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1:37" ht="14.2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row>
    <row r="33" spans="1:31" ht="14.25">
      <c r="A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row>
    <row r="34" spans="1:31" ht="14.25">
      <c r="A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row>
    <row r="35" ht="14.25">
      <c r="A35" s="78"/>
    </row>
    <row r="36" ht="14.25">
      <c r="A36" s="78"/>
    </row>
    <row r="37" ht="14.25">
      <c r="A37" s="78"/>
    </row>
    <row r="38" ht="14.25">
      <c r="A38" s="78"/>
    </row>
    <row r="39" ht="14.25">
      <c r="A39" s="78"/>
    </row>
    <row r="40" ht="14.25">
      <c r="A40" s="78"/>
    </row>
    <row r="41" ht="14.25">
      <c r="A41" s="78"/>
    </row>
    <row r="42" ht="14.25">
      <c r="A42" s="78"/>
    </row>
    <row r="43" ht="14.25">
      <c r="A43" s="78"/>
    </row>
    <row r="44" ht="14.25">
      <c r="A44" s="78"/>
    </row>
    <row r="45" ht="14.25">
      <c r="A45" s="78"/>
    </row>
    <row r="46" ht="14.25">
      <c r="A46" s="78"/>
    </row>
    <row r="47" ht="14.25">
      <c r="A47" s="78"/>
    </row>
    <row r="48" ht="14.25">
      <c r="A48" s="78"/>
    </row>
    <row r="49" ht="14.25">
      <c r="A49" s="78"/>
    </row>
    <row r="50" ht="14.25">
      <c r="A50" s="78"/>
    </row>
    <row r="51" ht="14.25">
      <c r="A51" s="78"/>
    </row>
    <row r="52" ht="14.25">
      <c r="A52" s="78"/>
    </row>
    <row r="53" ht="14.25">
      <c r="A53" s="78"/>
    </row>
    <row r="54" ht="14.25">
      <c r="A54" s="78"/>
    </row>
    <row r="55" ht="14.25">
      <c r="A55" s="78"/>
    </row>
  </sheetData>
  <sheetProtection/>
  <mergeCells count="1">
    <mergeCell ref="B1:D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232"/>
  <sheetViews>
    <sheetView zoomScale="60" zoomScaleNormal="60" zoomScalePageLayoutView="60" workbookViewId="0" topLeftCell="A1">
      <selection activeCell="A6" sqref="A6"/>
    </sheetView>
  </sheetViews>
  <sheetFormatPr defaultColWidth="11.421875" defaultRowHeight="15"/>
  <cols>
    <col min="2" max="2" width="40.421875" style="0" customWidth="1"/>
    <col min="3" max="3" width="74.7109375" style="0" customWidth="1"/>
    <col min="4" max="4" width="135.00390625" style="0" bestFit="1" customWidth="1"/>
    <col min="5" max="5" width="144.7109375" style="0" bestFit="1" customWidth="1"/>
  </cols>
  <sheetData>
    <row r="1" spans="1:21" ht="32.25">
      <c r="A1" s="78"/>
      <c r="B1" s="353" t="s">
        <v>62</v>
      </c>
      <c r="C1" s="353"/>
      <c r="D1" s="353"/>
      <c r="E1" s="78"/>
      <c r="F1" s="78"/>
      <c r="G1" s="78"/>
      <c r="H1" s="78"/>
      <c r="I1" s="78"/>
      <c r="J1" s="78"/>
      <c r="K1" s="78"/>
      <c r="L1" s="78"/>
      <c r="M1" s="78"/>
      <c r="N1" s="78"/>
      <c r="O1" s="78"/>
      <c r="P1" s="78"/>
      <c r="Q1" s="78"/>
      <c r="R1" s="78"/>
      <c r="S1" s="78"/>
      <c r="T1" s="78"/>
      <c r="U1" s="78"/>
    </row>
    <row r="2" spans="1:21" ht="14.25">
      <c r="A2" s="78"/>
      <c r="B2" s="78"/>
      <c r="C2" s="78"/>
      <c r="D2" s="78"/>
      <c r="E2" s="78"/>
      <c r="F2" s="78"/>
      <c r="G2" s="78"/>
      <c r="H2" s="78"/>
      <c r="I2" s="78"/>
      <c r="J2" s="78"/>
      <c r="K2" s="78"/>
      <c r="L2" s="78"/>
      <c r="M2" s="78"/>
      <c r="N2" s="78"/>
      <c r="O2" s="78"/>
      <c r="P2" s="78"/>
      <c r="Q2" s="78"/>
      <c r="R2" s="78"/>
      <c r="S2" s="78"/>
      <c r="T2" s="78"/>
      <c r="U2" s="78"/>
    </row>
    <row r="3" spans="1:21" ht="30">
      <c r="A3" s="78"/>
      <c r="B3" s="99"/>
      <c r="C3" s="30" t="s">
        <v>55</v>
      </c>
      <c r="D3" s="30" t="s">
        <v>56</v>
      </c>
      <c r="E3" s="78"/>
      <c r="F3" s="78"/>
      <c r="G3" s="78"/>
      <c r="H3" s="78"/>
      <c r="I3" s="78"/>
      <c r="J3" s="78"/>
      <c r="K3" s="78"/>
      <c r="L3" s="78"/>
      <c r="M3" s="78"/>
      <c r="N3" s="78"/>
      <c r="O3" s="78"/>
      <c r="P3" s="78"/>
      <c r="Q3" s="78"/>
      <c r="R3" s="78"/>
      <c r="S3" s="78"/>
      <c r="T3" s="78"/>
      <c r="U3" s="78"/>
    </row>
    <row r="4" spans="1:21" ht="32.25">
      <c r="A4" s="98" t="s">
        <v>82</v>
      </c>
      <c r="B4" s="33" t="s">
        <v>100</v>
      </c>
      <c r="C4" s="38" t="s">
        <v>152</v>
      </c>
      <c r="D4" s="31" t="s">
        <v>96</v>
      </c>
      <c r="E4" s="78"/>
      <c r="F4" s="78"/>
      <c r="G4" s="78"/>
      <c r="H4" s="78"/>
      <c r="I4" s="78"/>
      <c r="J4" s="78"/>
      <c r="K4" s="78"/>
      <c r="L4" s="78"/>
      <c r="M4" s="78"/>
      <c r="N4" s="78"/>
      <c r="O4" s="78"/>
      <c r="P4" s="78"/>
      <c r="Q4" s="78"/>
      <c r="R4" s="78"/>
      <c r="S4" s="78"/>
      <c r="T4" s="78"/>
      <c r="U4" s="78"/>
    </row>
    <row r="5" spans="1:21" ht="64.5">
      <c r="A5" s="98" t="s">
        <v>83</v>
      </c>
      <c r="B5" s="34" t="s">
        <v>58</v>
      </c>
      <c r="C5" s="39" t="s">
        <v>92</v>
      </c>
      <c r="D5" s="32" t="s">
        <v>97</v>
      </c>
      <c r="E5" s="78"/>
      <c r="F5" s="78"/>
      <c r="G5" s="78"/>
      <c r="H5" s="78"/>
      <c r="I5" s="78"/>
      <c r="J5" s="78"/>
      <c r="K5" s="78"/>
      <c r="L5" s="78"/>
      <c r="M5" s="78"/>
      <c r="N5" s="78"/>
      <c r="O5" s="78"/>
      <c r="P5" s="78"/>
      <c r="Q5" s="78"/>
      <c r="R5" s="78"/>
      <c r="S5" s="78"/>
      <c r="T5" s="78"/>
      <c r="U5" s="78"/>
    </row>
    <row r="6" spans="1:21" ht="64.5">
      <c r="A6" s="98" t="s">
        <v>80</v>
      </c>
      <c r="B6" s="35" t="s">
        <v>59</v>
      </c>
      <c r="C6" s="39" t="s">
        <v>93</v>
      </c>
      <c r="D6" s="32" t="s">
        <v>99</v>
      </c>
      <c r="E6" s="78"/>
      <c r="F6" s="78"/>
      <c r="G6" s="78"/>
      <c r="H6" s="78"/>
      <c r="I6" s="78"/>
      <c r="J6" s="78"/>
      <c r="K6" s="78"/>
      <c r="L6" s="78"/>
      <c r="M6" s="78"/>
      <c r="N6" s="78"/>
      <c r="O6" s="78"/>
      <c r="P6" s="78"/>
      <c r="Q6" s="78"/>
      <c r="R6" s="78"/>
      <c r="S6" s="78"/>
      <c r="T6" s="78"/>
      <c r="U6" s="78"/>
    </row>
    <row r="7" spans="1:21" ht="96.75">
      <c r="A7" s="98" t="s">
        <v>7</v>
      </c>
      <c r="B7" s="36" t="s">
        <v>60</v>
      </c>
      <c r="C7" s="39" t="s">
        <v>94</v>
      </c>
      <c r="D7" s="32" t="s">
        <v>98</v>
      </c>
      <c r="E7" s="78"/>
      <c r="F7" s="78"/>
      <c r="G7" s="78"/>
      <c r="H7" s="78"/>
      <c r="I7" s="78"/>
      <c r="J7" s="78"/>
      <c r="K7" s="78"/>
      <c r="L7" s="78"/>
      <c r="M7" s="78"/>
      <c r="N7" s="78"/>
      <c r="O7" s="78"/>
      <c r="P7" s="78"/>
      <c r="Q7" s="78"/>
      <c r="R7" s="78"/>
      <c r="S7" s="78"/>
      <c r="T7" s="78"/>
      <c r="U7" s="78"/>
    </row>
    <row r="8" spans="1:21" ht="64.5">
      <c r="A8" s="98" t="s">
        <v>84</v>
      </c>
      <c r="B8" s="37" t="s">
        <v>61</v>
      </c>
      <c r="C8" s="39" t="s">
        <v>95</v>
      </c>
      <c r="D8" s="32" t="s">
        <v>117</v>
      </c>
      <c r="E8" s="78"/>
      <c r="F8" s="78"/>
      <c r="G8" s="78"/>
      <c r="H8" s="78"/>
      <c r="I8" s="78"/>
      <c r="J8" s="78"/>
      <c r="K8" s="78"/>
      <c r="L8" s="78"/>
      <c r="M8" s="78"/>
      <c r="N8" s="78"/>
      <c r="O8" s="78"/>
      <c r="P8" s="78"/>
      <c r="Q8" s="78"/>
      <c r="R8" s="78"/>
      <c r="S8" s="78"/>
      <c r="T8" s="78"/>
      <c r="U8" s="78"/>
    </row>
    <row r="9" spans="1:21" ht="20.25">
      <c r="A9" s="98"/>
      <c r="B9" s="98"/>
      <c r="C9" s="100"/>
      <c r="D9" s="100"/>
      <c r="E9" s="78"/>
      <c r="F9" s="78"/>
      <c r="G9" s="78"/>
      <c r="H9" s="78"/>
      <c r="I9" s="78"/>
      <c r="J9" s="78"/>
      <c r="K9" s="78"/>
      <c r="L9" s="78"/>
      <c r="M9" s="78"/>
      <c r="N9" s="78"/>
      <c r="O9" s="78"/>
      <c r="P9" s="78"/>
      <c r="Q9" s="78"/>
      <c r="R9" s="78"/>
      <c r="S9" s="78"/>
      <c r="T9" s="78"/>
      <c r="U9" s="78"/>
    </row>
    <row r="10" spans="1:21" ht="14.25">
      <c r="A10" s="98"/>
      <c r="B10" s="101"/>
      <c r="C10" s="101"/>
      <c r="D10" s="101"/>
      <c r="E10" s="78"/>
      <c r="F10" s="78"/>
      <c r="G10" s="78"/>
      <c r="H10" s="78"/>
      <c r="I10" s="78"/>
      <c r="J10" s="78"/>
      <c r="K10" s="78"/>
      <c r="L10" s="78"/>
      <c r="M10" s="78"/>
      <c r="N10" s="78"/>
      <c r="O10" s="78"/>
      <c r="P10" s="78"/>
      <c r="Q10" s="78"/>
      <c r="R10" s="78"/>
      <c r="S10" s="78"/>
      <c r="T10" s="78"/>
      <c r="U10" s="78"/>
    </row>
    <row r="11" spans="1:21" ht="14.25">
      <c r="A11" s="98"/>
      <c r="B11" s="98" t="s">
        <v>90</v>
      </c>
      <c r="C11" s="98" t="s">
        <v>140</v>
      </c>
      <c r="D11" s="98" t="s">
        <v>147</v>
      </c>
      <c r="E11" s="78"/>
      <c r="F11" s="78"/>
      <c r="G11" s="78"/>
      <c r="H11" s="78"/>
      <c r="I11" s="78"/>
      <c r="J11" s="78"/>
      <c r="K11" s="78"/>
      <c r="L11" s="78"/>
      <c r="M11" s="78"/>
      <c r="N11" s="78"/>
      <c r="O11" s="78"/>
      <c r="P11" s="78"/>
      <c r="Q11" s="78"/>
      <c r="R11" s="78"/>
      <c r="S11" s="78"/>
      <c r="T11" s="78"/>
      <c r="U11" s="78"/>
    </row>
    <row r="12" spans="1:21" ht="14.25">
      <c r="A12" s="98"/>
      <c r="B12" s="98" t="s">
        <v>88</v>
      </c>
      <c r="C12" s="98" t="s">
        <v>144</v>
      </c>
      <c r="D12" s="98" t="s">
        <v>148</v>
      </c>
      <c r="E12" s="78"/>
      <c r="F12" s="78"/>
      <c r="G12" s="78"/>
      <c r="H12" s="78"/>
      <c r="I12" s="78"/>
      <c r="J12" s="78"/>
      <c r="K12" s="78"/>
      <c r="L12" s="78"/>
      <c r="M12" s="78"/>
      <c r="N12" s="78"/>
      <c r="O12" s="78"/>
      <c r="P12" s="78"/>
      <c r="Q12" s="78"/>
      <c r="R12" s="78"/>
      <c r="S12" s="78"/>
      <c r="T12" s="78"/>
      <c r="U12" s="78"/>
    </row>
    <row r="13" spans="1:21" ht="14.25">
      <c r="A13" s="98"/>
      <c r="B13" s="98"/>
      <c r="C13" s="98" t="s">
        <v>143</v>
      </c>
      <c r="D13" s="98" t="s">
        <v>149</v>
      </c>
      <c r="E13" s="78"/>
      <c r="F13" s="78"/>
      <c r="G13" s="78"/>
      <c r="H13" s="78"/>
      <c r="I13" s="78"/>
      <c r="J13" s="78"/>
      <c r="K13" s="78"/>
      <c r="L13" s="78"/>
      <c r="M13" s="78"/>
      <c r="N13" s="78"/>
      <c r="O13" s="78"/>
      <c r="P13" s="78"/>
      <c r="Q13" s="78"/>
      <c r="R13" s="78"/>
      <c r="S13" s="78"/>
      <c r="T13" s="78"/>
      <c r="U13" s="78"/>
    </row>
    <row r="14" spans="1:21" ht="14.25">
      <c r="A14" s="98"/>
      <c r="B14" s="98"/>
      <c r="C14" s="98" t="s">
        <v>145</v>
      </c>
      <c r="D14" s="98" t="s">
        <v>150</v>
      </c>
      <c r="E14" s="78"/>
      <c r="F14" s="78"/>
      <c r="G14" s="78"/>
      <c r="H14" s="78"/>
      <c r="I14" s="78"/>
      <c r="J14" s="78"/>
      <c r="K14" s="78"/>
      <c r="L14" s="78"/>
      <c r="M14" s="78"/>
      <c r="N14" s="78"/>
      <c r="O14" s="78"/>
      <c r="P14" s="78"/>
      <c r="Q14" s="78"/>
      <c r="R14" s="78"/>
      <c r="S14" s="78"/>
      <c r="T14" s="78"/>
      <c r="U14" s="78"/>
    </row>
    <row r="15" spans="1:21" ht="14.25">
      <c r="A15" s="98"/>
      <c r="B15" s="98"/>
      <c r="C15" s="98" t="s">
        <v>146</v>
      </c>
      <c r="D15" s="98" t="s">
        <v>151</v>
      </c>
      <c r="E15" s="78"/>
      <c r="F15" s="78"/>
      <c r="G15" s="78"/>
      <c r="H15" s="78"/>
      <c r="I15" s="78"/>
      <c r="J15" s="78"/>
      <c r="K15" s="78"/>
      <c r="L15" s="78"/>
      <c r="M15" s="78"/>
      <c r="N15" s="78"/>
      <c r="O15" s="78"/>
      <c r="P15" s="78"/>
      <c r="Q15" s="78"/>
      <c r="R15" s="78"/>
      <c r="S15" s="78"/>
      <c r="T15" s="78"/>
      <c r="U15" s="78"/>
    </row>
    <row r="16" spans="1:15" ht="14.25">
      <c r="A16" s="98"/>
      <c r="B16" s="98"/>
      <c r="C16" s="98"/>
      <c r="D16" s="98"/>
      <c r="E16" s="78"/>
      <c r="F16" s="78"/>
      <c r="G16" s="78"/>
      <c r="H16" s="78"/>
      <c r="I16" s="78"/>
      <c r="J16" s="78"/>
      <c r="K16" s="78"/>
      <c r="L16" s="78"/>
      <c r="M16" s="78"/>
      <c r="N16" s="78"/>
      <c r="O16" s="78"/>
    </row>
    <row r="17" spans="1:15" ht="14.25">
      <c r="A17" s="98"/>
      <c r="B17" s="98"/>
      <c r="C17" s="98"/>
      <c r="D17" s="98"/>
      <c r="E17" s="78"/>
      <c r="F17" s="78"/>
      <c r="G17" s="78"/>
      <c r="H17" s="78"/>
      <c r="I17" s="78"/>
      <c r="J17" s="78"/>
      <c r="K17" s="78"/>
      <c r="L17" s="78"/>
      <c r="M17" s="78"/>
      <c r="N17" s="78"/>
      <c r="O17" s="78"/>
    </row>
    <row r="18" spans="1:15" ht="14.25">
      <c r="A18" s="98"/>
      <c r="B18" s="102"/>
      <c r="C18" s="102"/>
      <c r="D18" s="102"/>
      <c r="E18" s="78"/>
      <c r="F18" s="78"/>
      <c r="G18" s="78"/>
      <c r="H18" s="78"/>
      <c r="I18" s="78"/>
      <c r="J18" s="78"/>
      <c r="K18" s="78"/>
      <c r="L18" s="78"/>
      <c r="M18" s="78"/>
      <c r="N18" s="78"/>
      <c r="O18" s="78"/>
    </row>
    <row r="19" spans="1:15" ht="14.25">
      <c r="A19" s="98"/>
      <c r="B19" s="102"/>
      <c r="C19" s="102"/>
      <c r="D19" s="102"/>
      <c r="E19" s="78"/>
      <c r="F19" s="78"/>
      <c r="G19" s="78"/>
      <c r="H19" s="78"/>
      <c r="I19" s="78"/>
      <c r="J19" s="78"/>
      <c r="K19" s="78"/>
      <c r="L19" s="78"/>
      <c r="M19" s="78"/>
      <c r="N19" s="78"/>
      <c r="O19" s="78"/>
    </row>
    <row r="20" spans="1:15" ht="14.25">
      <c r="A20" s="98"/>
      <c r="B20" s="102"/>
      <c r="C20" s="102"/>
      <c r="D20" s="102"/>
      <c r="E20" s="78"/>
      <c r="F20" s="78"/>
      <c r="G20" s="78"/>
      <c r="H20" s="78"/>
      <c r="I20" s="78"/>
      <c r="J20" s="78"/>
      <c r="K20" s="78"/>
      <c r="L20" s="78"/>
      <c r="M20" s="78"/>
      <c r="N20" s="78"/>
      <c r="O20" s="78"/>
    </row>
    <row r="21" spans="1:15" ht="14.25">
      <c r="A21" s="98"/>
      <c r="B21" s="102"/>
      <c r="C21" s="102"/>
      <c r="D21" s="102"/>
      <c r="E21" s="78"/>
      <c r="F21" s="78"/>
      <c r="G21" s="78"/>
      <c r="H21" s="78"/>
      <c r="I21" s="78"/>
      <c r="J21" s="78"/>
      <c r="K21" s="78"/>
      <c r="L21" s="78"/>
      <c r="M21" s="78"/>
      <c r="N21" s="78"/>
      <c r="O21" s="78"/>
    </row>
    <row r="22" spans="1:15" ht="20.25">
      <c r="A22" s="98"/>
      <c r="B22" s="98"/>
      <c r="C22" s="100"/>
      <c r="D22" s="100"/>
      <c r="E22" s="78"/>
      <c r="F22" s="78"/>
      <c r="G22" s="78"/>
      <c r="H22" s="78"/>
      <c r="I22" s="78"/>
      <c r="J22" s="78"/>
      <c r="K22" s="78"/>
      <c r="L22" s="78"/>
      <c r="M22" s="78"/>
      <c r="N22" s="78"/>
      <c r="O22" s="78"/>
    </row>
    <row r="23" spans="1:15" ht="20.25">
      <c r="A23" s="98"/>
      <c r="B23" s="98"/>
      <c r="C23" s="100"/>
      <c r="D23" s="100"/>
      <c r="E23" s="78"/>
      <c r="F23" s="78"/>
      <c r="G23" s="78"/>
      <c r="H23" s="78"/>
      <c r="I23" s="78"/>
      <c r="J23" s="78"/>
      <c r="K23" s="78"/>
      <c r="L23" s="78"/>
      <c r="M23" s="78"/>
      <c r="N23" s="78"/>
      <c r="O23" s="78"/>
    </row>
    <row r="24" spans="1:15" ht="20.25">
      <c r="A24" s="98"/>
      <c r="B24" s="98"/>
      <c r="C24" s="100"/>
      <c r="D24" s="100"/>
      <c r="E24" s="78"/>
      <c r="F24" s="78"/>
      <c r="G24" s="78"/>
      <c r="H24" s="78"/>
      <c r="I24" s="78"/>
      <c r="J24" s="78"/>
      <c r="K24" s="78"/>
      <c r="L24" s="78"/>
      <c r="M24" s="78"/>
      <c r="N24" s="78"/>
      <c r="O24" s="78"/>
    </row>
    <row r="25" spans="1:15" ht="20.25">
      <c r="A25" s="98"/>
      <c r="B25" s="98"/>
      <c r="C25" s="100"/>
      <c r="D25" s="100"/>
      <c r="E25" s="78"/>
      <c r="F25" s="78"/>
      <c r="G25" s="78"/>
      <c r="H25" s="78"/>
      <c r="I25" s="78"/>
      <c r="J25" s="78"/>
      <c r="K25" s="78"/>
      <c r="L25" s="78"/>
      <c r="M25" s="78"/>
      <c r="N25" s="78"/>
      <c r="O25" s="78"/>
    </row>
    <row r="26" spans="1:15" ht="20.25">
      <c r="A26" s="98"/>
      <c r="B26" s="98"/>
      <c r="C26" s="100"/>
      <c r="D26" s="100"/>
      <c r="E26" s="78"/>
      <c r="F26" s="78"/>
      <c r="G26" s="78"/>
      <c r="H26" s="78"/>
      <c r="I26" s="78"/>
      <c r="J26" s="78"/>
      <c r="K26" s="78"/>
      <c r="L26" s="78"/>
      <c r="M26" s="78"/>
      <c r="N26" s="78"/>
      <c r="O26" s="78"/>
    </row>
    <row r="27" spans="1:15" ht="20.25">
      <c r="A27" s="98"/>
      <c r="B27" s="98"/>
      <c r="C27" s="100"/>
      <c r="D27" s="100"/>
      <c r="E27" s="78"/>
      <c r="F27" s="78"/>
      <c r="G27" s="78"/>
      <c r="H27" s="78"/>
      <c r="I27" s="78"/>
      <c r="J27" s="78"/>
      <c r="K27" s="78"/>
      <c r="L27" s="78"/>
      <c r="M27" s="78"/>
      <c r="N27" s="78"/>
      <c r="O27" s="78"/>
    </row>
    <row r="28" spans="1:15" ht="20.25">
      <c r="A28" s="98"/>
      <c r="B28" s="98"/>
      <c r="C28" s="100"/>
      <c r="D28" s="100"/>
      <c r="E28" s="78"/>
      <c r="F28" s="78"/>
      <c r="G28" s="78"/>
      <c r="H28" s="78"/>
      <c r="I28" s="78"/>
      <c r="J28" s="78"/>
      <c r="K28" s="78"/>
      <c r="L28" s="78"/>
      <c r="M28" s="78"/>
      <c r="N28" s="78"/>
      <c r="O28" s="78"/>
    </row>
    <row r="29" spans="1:15" ht="20.25">
      <c r="A29" s="98"/>
      <c r="B29" s="98"/>
      <c r="C29" s="100"/>
      <c r="D29" s="100"/>
      <c r="E29" s="78"/>
      <c r="F29" s="78"/>
      <c r="G29" s="78"/>
      <c r="H29" s="78"/>
      <c r="I29" s="78"/>
      <c r="J29" s="78"/>
      <c r="K29" s="78"/>
      <c r="L29" s="78"/>
      <c r="M29" s="78"/>
      <c r="N29" s="78"/>
      <c r="O29" s="78"/>
    </row>
    <row r="30" spans="1:15" ht="20.25">
      <c r="A30" s="98"/>
      <c r="B30" s="98"/>
      <c r="C30" s="100"/>
      <c r="D30" s="100"/>
      <c r="E30" s="78"/>
      <c r="F30" s="78"/>
      <c r="G30" s="78"/>
      <c r="H30" s="78"/>
      <c r="I30" s="78"/>
      <c r="J30" s="78"/>
      <c r="K30" s="78"/>
      <c r="L30" s="78"/>
      <c r="M30" s="78"/>
      <c r="N30" s="78"/>
      <c r="O30" s="78"/>
    </row>
    <row r="31" spans="1:15" ht="20.25">
      <c r="A31" s="98"/>
      <c r="B31" s="98"/>
      <c r="C31" s="100"/>
      <c r="D31" s="100"/>
      <c r="E31" s="78"/>
      <c r="F31" s="78"/>
      <c r="G31" s="78"/>
      <c r="H31" s="78"/>
      <c r="I31" s="78"/>
      <c r="J31" s="78"/>
      <c r="K31" s="78"/>
      <c r="L31" s="78"/>
      <c r="M31" s="78"/>
      <c r="N31" s="78"/>
      <c r="O31" s="78"/>
    </row>
    <row r="32" spans="1:15" ht="20.25">
      <c r="A32" s="98"/>
      <c r="B32" s="98"/>
      <c r="C32" s="100"/>
      <c r="D32" s="100"/>
      <c r="E32" s="78"/>
      <c r="F32" s="78"/>
      <c r="G32" s="78"/>
      <c r="H32" s="78"/>
      <c r="I32" s="78"/>
      <c r="J32" s="78"/>
      <c r="K32" s="78"/>
      <c r="L32" s="78"/>
      <c r="M32" s="78"/>
      <c r="N32" s="78"/>
      <c r="O32" s="78"/>
    </row>
    <row r="33" spans="1:15" ht="20.25">
      <c r="A33" s="98"/>
      <c r="B33" s="98"/>
      <c r="C33" s="100"/>
      <c r="D33" s="100"/>
      <c r="E33" s="78"/>
      <c r="F33" s="78"/>
      <c r="G33" s="78"/>
      <c r="H33" s="78"/>
      <c r="I33" s="78"/>
      <c r="J33" s="78"/>
      <c r="K33" s="78"/>
      <c r="L33" s="78"/>
      <c r="M33" s="78"/>
      <c r="N33" s="78"/>
      <c r="O33" s="78"/>
    </row>
    <row r="34" spans="1:15" ht="20.25">
      <c r="A34" s="98"/>
      <c r="B34" s="98"/>
      <c r="C34" s="100"/>
      <c r="D34" s="100"/>
      <c r="E34" s="78"/>
      <c r="F34" s="78"/>
      <c r="G34" s="78"/>
      <c r="H34" s="78"/>
      <c r="I34" s="78"/>
      <c r="J34" s="78"/>
      <c r="K34" s="78"/>
      <c r="L34" s="78"/>
      <c r="M34" s="78"/>
      <c r="N34" s="78"/>
      <c r="O34" s="78"/>
    </row>
    <row r="35" spans="1:15" ht="20.25">
      <c r="A35" s="98"/>
      <c r="B35" s="98"/>
      <c r="C35" s="100"/>
      <c r="D35" s="100"/>
      <c r="E35" s="78"/>
      <c r="F35" s="78"/>
      <c r="G35" s="78"/>
      <c r="H35" s="78"/>
      <c r="I35" s="78"/>
      <c r="J35" s="78"/>
      <c r="K35" s="78"/>
      <c r="L35" s="78"/>
      <c r="M35" s="78"/>
      <c r="N35" s="78"/>
      <c r="O35" s="78"/>
    </row>
    <row r="36" spans="1:15" ht="20.25">
      <c r="A36" s="98"/>
      <c r="B36" s="98"/>
      <c r="C36" s="100"/>
      <c r="D36" s="100"/>
      <c r="E36" s="78"/>
      <c r="F36" s="78"/>
      <c r="G36" s="78"/>
      <c r="H36" s="78"/>
      <c r="I36" s="78"/>
      <c r="J36" s="78"/>
      <c r="K36" s="78"/>
      <c r="L36" s="78"/>
      <c r="M36" s="78"/>
      <c r="N36" s="78"/>
      <c r="O36" s="78"/>
    </row>
    <row r="37" spans="1:15" ht="20.25">
      <c r="A37" s="98"/>
      <c r="B37" s="98"/>
      <c r="C37" s="100"/>
      <c r="D37" s="100"/>
      <c r="E37" s="78"/>
      <c r="F37" s="78"/>
      <c r="G37" s="78"/>
      <c r="H37" s="78"/>
      <c r="I37" s="78"/>
      <c r="J37" s="78"/>
      <c r="K37" s="78"/>
      <c r="L37" s="78"/>
      <c r="M37" s="78"/>
      <c r="N37" s="78"/>
      <c r="O37" s="78"/>
    </row>
    <row r="38" spans="1:15" ht="20.25">
      <c r="A38" s="98"/>
      <c r="B38" s="98"/>
      <c r="C38" s="100"/>
      <c r="D38" s="100"/>
      <c r="E38" s="78"/>
      <c r="F38" s="78"/>
      <c r="G38" s="78"/>
      <c r="H38" s="78"/>
      <c r="I38" s="78"/>
      <c r="J38" s="78"/>
      <c r="K38" s="78"/>
      <c r="L38" s="78"/>
      <c r="M38" s="78"/>
      <c r="N38" s="78"/>
      <c r="O38" s="78"/>
    </row>
    <row r="39" spans="1:15" ht="20.25">
      <c r="A39" s="98"/>
      <c r="B39" s="98"/>
      <c r="C39" s="100"/>
      <c r="D39" s="100"/>
      <c r="E39" s="78"/>
      <c r="F39" s="78"/>
      <c r="G39" s="78"/>
      <c r="H39" s="78"/>
      <c r="I39" s="78"/>
      <c r="J39" s="78"/>
      <c r="K39" s="78"/>
      <c r="L39" s="78"/>
      <c r="M39" s="78"/>
      <c r="N39" s="78"/>
      <c r="O39" s="78"/>
    </row>
    <row r="40" spans="1:15" ht="20.25">
      <c r="A40" s="98"/>
      <c r="B40" s="98"/>
      <c r="C40" s="100"/>
      <c r="D40" s="100"/>
      <c r="E40" s="78"/>
      <c r="F40" s="78"/>
      <c r="G40" s="78"/>
      <c r="H40" s="78"/>
      <c r="I40" s="78"/>
      <c r="J40" s="78"/>
      <c r="K40" s="78"/>
      <c r="L40" s="78"/>
      <c r="M40" s="78"/>
      <c r="N40" s="78"/>
      <c r="O40" s="78"/>
    </row>
    <row r="41" spans="1:15" ht="20.25">
      <c r="A41" s="98"/>
      <c r="B41" s="98"/>
      <c r="C41" s="100"/>
      <c r="D41" s="100"/>
      <c r="E41" s="78"/>
      <c r="F41" s="78"/>
      <c r="G41" s="78"/>
      <c r="H41" s="78"/>
      <c r="I41" s="78"/>
      <c r="J41" s="78"/>
      <c r="K41" s="78"/>
      <c r="L41" s="78"/>
      <c r="M41" s="78"/>
      <c r="N41" s="78"/>
      <c r="O41" s="78"/>
    </row>
    <row r="42" spans="1:15" ht="20.25">
      <c r="A42" s="98"/>
      <c r="B42" s="98"/>
      <c r="C42" s="100"/>
      <c r="D42" s="100"/>
      <c r="E42" s="78"/>
      <c r="F42" s="78"/>
      <c r="G42" s="78"/>
      <c r="H42" s="78"/>
      <c r="I42" s="78"/>
      <c r="J42" s="78"/>
      <c r="K42" s="78"/>
      <c r="L42" s="78"/>
      <c r="M42" s="78"/>
      <c r="N42" s="78"/>
      <c r="O42" s="78"/>
    </row>
    <row r="43" spans="1:15" ht="20.25">
      <c r="A43" s="98"/>
      <c r="B43" s="98"/>
      <c r="C43" s="100"/>
      <c r="D43" s="100"/>
      <c r="E43" s="78"/>
      <c r="F43" s="78"/>
      <c r="G43" s="78"/>
      <c r="H43" s="78"/>
      <c r="I43" s="78"/>
      <c r="J43" s="78"/>
      <c r="K43" s="78"/>
      <c r="L43" s="78"/>
      <c r="M43" s="78"/>
      <c r="N43" s="78"/>
      <c r="O43" s="78"/>
    </row>
    <row r="44" spans="1:15" ht="20.25">
      <c r="A44" s="98"/>
      <c r="B44" s="98"/>
      <c r="C44" s="100"/>
      <c r="D44" s="100"/>
      <c r="E44" s="78"/>
      <c r="F44" s="78"/>
      <c r="G44" s="78"/>
      <c r="H44" s="78"/>
      <c r="I44" s="78"/>
      <c r="J44" s="78"/>
      <c r="K44" s="78"/>
      <c r="L44" s="78"/>
      <c r="M44" s="78"/>
      <c r="N44" s="78"/>
      <c r="O44" s="78"/>
    </row>
    <row r="45" spans="1:15" ht="20.25">
      <c r="A45" s="98"/>
      <c r="B45" s="98"/>
      <c r="C45" s="100"/>
      <c r="D45" s="100"/>
      <c r="E45" s="78"/>
      <c r="F45" s="78"/>
      <c r="G45" s="78"/>
      <c r="H45" s="78"/>
      <c r="I45" s="78"/>
      <c r="J45" s="78"/>
      <c r="K45" s="78"/>
      <c r="L45" s="78"/>
      <c r="M45" s="78"/>
      <c r="N45" s="78"/>
      <c r="O45" s="78"/>
    </row>
    <row r="46" spans="1:15" ht="20.25">
      <c r="A46" s="98"/>
      <c r="B46" s="98"/>
      <c r="C46" s="100"/>
      <c r="D46" s="100"/>
      <c r="E46" s="78"/>
      <c r="F46" s="78"/>
      <c r="G46" s="78"/>
      <c r="H46" s="78"/>
      <c r="I46" s="78"/>
      <c r="J46" s="78"/>
      <c r="K46" s="78"/>
      <c r="L46" s="78"/>
      <c r="M46" s="78"/>
      <c r="N46" s="78"/>
      <c r="O46" s="78"/>
    </row>
    <row r="47" spans="1:15" ht="20.25">
      <c r="A47" s="98"/>
      <c r="B47" s="98"/>
      <c r="C47" s="100"/>
      <c r="D47" s="100"/>
      <c r="E47" s="78"/>
      <c r="F47" s="78"/>
      <c r="G47" s="78"/>
      <c r="H47" s="78"/>
      <c r="I47" s="78"/>
      <c r="J47" s="78"/>
      <c r="K47" s="78"/>
      <c r="L47" s="78"/>
      <c r="M47" s="78"/>
      <c r="N47" s="78"/>
      <c r="O47" s="78"/>
    </row>
    <row r="48" spans="1:15" ht="20.25">
      <c r="A48" s="98"/>
      <c r="B48" s="98"/>
      <c r="C48" s="100"/>
      <c r="D48" s="100"/>
      <c r="E48" s="78"/>
      <c r="F48" s="78"/>
      <c r="G48" s="78"/>
      <c r="H48" s="78"/>
      <c r="I48" s="78"/>
      <c r="J48" s="78"/>
      <c r="K48" s="78"/>
      <c r="L48" s="78"/>
      <c r="M48" s="78"/>
      <c r="N48" s="78"/>
      <c r="O48" s="78"/>
    </row>
    <row r="49" spans="1:15" ht="20.25">
      <c r="A49" s="98"/>
      <c r="B49" s="98"/>
      <c r="C49" s="100"/>
      <c r="D49" s="100"/>
      <c r="E49" s="78"/>
      <c r="F49" s="78"/>
      <c r="G49" s="78"/>
      <c r="H49" s="78"/>
      <c r="I49" s="78"/>
      <c r="J49" s="78"/>
      <c r="K49" s="78"/>
      <c r="L49" s="78"/>
      <c r="M49" s="78"/>
      <c r="N49" s="78"/>
      <c r="O49" s="78"/>
    </row>
    <row r="50" spans="1:15" ht="20.25">
      <c r="A50" s="98"/>
      <c r="B50" s="98"/>
      <c r="C50" s="100"/>
      <c r="D50" s="100"/>
      <c r="E50" s="78"/>
      <c r="F50" s="78"/>
      <c r="G50" s="78"/>
      <c r="H50" s="78"/>
      <c r="I50" s="78"/>
      <c r="J50" s="78"/>
      <c r="K50" s="78"/>
      <c r="L50" s="78"/>
      <c r="M50" s="78"/>
      <c r="N50" s="78"/>
      <c r="O50" s="78"/>
    </row>
    <row r="51" spans="1:15" ht="20.25">
      <c r="A51" s="98"/>
      <c r="B51" s="98"/>
      <c r="C51" s="100"/>
      <c r="D51" s="100"/>
      <c r="E51" s="78"/>
      <c r="F51" s="78"/>
      <c r="G51" s="78"/>
      <c r="H51" s="78"/>
      <c r="I51" s="78"/>
      <c r="J51" s="78"/>
      <c r="K51" s="78"/>
      <c r="L51" s="78"/>
      <c r="M51" s="78"/>
      <c r="N51" s="78"/>
      <c r="O51" s="78"/>
    </row>
    <row r="52" spans="1:4" ht="20.25">
      <c r="A52" s="98"/>
      <c r="B52" s="20"/>
      <c r="C52" s="28"/>
      <c r="D52" s="28"/>
    </row>
    <row r="53" spans="1:4" ht="20.25">
      <c r="A53" s="98"/>
      <c r="B53" s="20"/>
      <c r="C53" s="28"/>
      <c r="D53" s="28"/>
    </row>
    <row r="54" spans="1:4" ht="20.25">
      <c r="A54" s="98"/>
      <c r="B54" s="20"/>
      <c r="C54" s="28"/>
      <c r="D54" s="28"/>
    </row>
    <row r="55" spans="1:4" ht="20.25">
      <c r="A55" s="98"/>
      <c r="B55" s="20"/>
      <c r="C55" s="28"/>
      <c r="D55" s="28"/>
    </row>
    <row r="56" spans="1:4" ht="20.25">
      <c r="A56" s="98"/>
      <c r="B56" s="20"/>
      <c r="C56" s="28"/>
      <c r="D56" s="28"/>
    </row>
    <row r="57" spans="1:4" ht="20.25">
      <c r="A57" s="98"/>
      <c r="B57" s="20"/>
      <c r="C57" s="28"/>
      <c r="D57" s="28"/>
    </row>
    <row r="58" spans="1:4" ht="20.25">
      <c r="A58" s="98"/>
      <c r="B58" s="20"/>
      <c r="C58" s="28"/>
      <c r="D58" s="28"/>
    </row>
    <row r="59" spans="1:4" ht="20.25">
      <c r="A59" s="98"/>
      <c r="B59" s="20"/>
      <c r="C59" s="28"/>
      <c r="D59" s="28"/>
    </row>
    <row r="60" spans="1:4" ht="20.25">
      <c r="A60" s="98"/>
      <c r="B60" s="20"/>
      <c r="C60" s="28"/>
      <c r="D60" s="28"/>
    </row>
    <row r="61" spans="1:4" ht="20.25">
      <c r="A61" s="98"/>
      <c r="B61" s="20"/>
      <c r="C61" s="28"/>
      <c r="D61" s="28"/>
    </row>
    <row r="62" spans="1:4" ht="20.25">
      <c r="A62" s="98"/>
      <c r="B62" s="20"/>
      <c r="C62" s="28"/>
      <c r="D62" s="28"/>
    </row>
    <row r="63" spans="1:4" ht="20.25">
      <c r="A63" s="98"/>
      <c r="B63" s="20"/>
      <c r="C63" s="28"/>
      <c r="D63" s="28"/>
    </row>
    <row r="64" spans="1:4" ht="20.25">
      <c r="A64" s="98"/>
      <c r="B64" s="20"/>
      <c r="C64" s="28"/>
      <c r="D64" s="28"/>
    </row>
    <row r="65" spans="1:4" ht="20.25">
      <c r="A65" s="98"/>
      <c r="B65" s="20"/>
      <c r="C65" s="28"/>
      <c r="D65" s="28"/>
    </row>
    <row r="66" spans="1:4" ht="20.25">
      <c r="A66" s="98"/>
      <c r="B66" s="20"/>
      <c r="C66" s="28"/>
      <c r="D66" s="28"/>
    </row>
    <row r="67" spans="1:4" ht="20.25">
      <c r="A67" s="98"/>
      <c r="B67" s="20"/>
      <c r="C67" s="28"/>
      <c r="D67" s="28"/>
    </row>
    <row r="68" spans="1:4" ht="20.25">
      <c r="A68" s="98"/>
      <c r="B68" s="20"/>
      <c r="C68" s="28"/>
      <c r="D68" s="28"/>
    </row>
    <row r="69" spans="1:4" ht="20.25">
      <c r="A69" s="98"/>
      <c r="B69" s="20"/>
      <c r="C69" s="28"/>
      <c r="D69" s="28"/>
    </row>
    <row r="70" spans="1:4" ht="20.25">
      <c r="A70" s="98"/>
      <c r="B70" s="20"/>
      <c r="C70" s="28"/>
      <c r="D70" s="28"/>
    </row>
    <row r="71" spans="1:4" ht="20.25">
      <c r="A71" s="98"/>
      <c r="B71" s="20"/>
      <c r="C71" s="28"/>
      <c r="D71" s="28"/>
    </row>
    <row r="72" spans="1:4" ht="20.25">
      <c r="A72" s="98"/>
      <c r="B72" s="20"/>
      <c r="C72" s="28"/>
      <c r="D72" s="28"/>
    </row>
    <row r="73" spans="1:4" ht="20.25">
      <c r="A73" s="98"/>
      <c r="B73" s="20"/>
      <c r="C73" s="28"/>
      <c r="D73" s="28"/>
    </row>
    <row r="74" spans="1:4" ht="20.25">
      <c r="A74" s="98"/>
      <c r="B74" s="20"/>
      <c r="C74" s="28"/>
      <c r="D74" s="28"/>
    </row>
    <row r="75" spans="1:4" ht="20.25">
      <c r="A75" s="98"/>
      <c r="B75" s="20"/>
      <c r="C75" s="28"/>
      <c r="D75" s="28"/>
    </row>
    <row r="76" spans="1:4" ht="20.25">
      <c r="A76" s="98"/>
      <c r="B76" s="20"/>
      <c r="C76" s="28"/>
      <c r="D76" s="28"/>
    </row>
    <row r="77" spans="1:4" ht="20.25">
      <c r="A77" s="98"/>
      <c r="B77" s="20"/>
      <c r="C77" s="28"/>
      <c r="D77" s="28"/>
    </row>
    <row r="78" spans="1:4" ht="20.25">
      <c r="A78" s="98"/>
      <c r="B78" s="20"/>
      <c r="C78" s="28"/>
      <c r="D78" s="28"/>
    </row>
    <row r="79" spans="1:4" ht="20.25">
      <c r="A79" s="98"/>
      <c r="B79" s="20"/>
      <c r="C79" s="28"/>
      <c r="D79" s="28"/>
    </row>
    <row r="80" spans="1:4" ht="20.25">
      <c r="A80" s="98"/>
      <c r="B80" s="20"/>
      <c r="C80" s="28"/>
      <c r="D80" s="28"/>
    </row>
    <row r="81" spans="1:4" ht="20.25">
      <c r="A81" s="98"/>
      <c r="B81" s="20"/>
      <c r="C81" s="28"/>
      <c r="D81" s="28"/>
    </row>
    <row r="82" spans="1:4" ht="20.25">
      <c r="A82" s="98"/>
      <c r="B82" s="20"/>
      <c r="C82" s="28"/>
      <c r="D82" s="28"/>
    </row>
    <row r="83" spans="1:4" ht="20.25">
      <c r="A83" s="98"/>
      <c r="B83" s="20"/>
      <c r="C83" s="28"/>
      <c r="D83" s="28"/>
    </row>
    <row r="84" spans="1:4" ht="20.25">
      <c r="A84" s="98"/>
      <c r="B84" s="20"/>
      <c r="C84" s="28"/>
      <c r="D84" s="28"/>
    </row>
    <row r="85" spans="1:4" ht="20.25">
      <c r="A85" s="98"/>
      <c r="B85" s="20"/>
      <c r="C85" s="28"/>
      <c r="D85" s="28"/>
    </row>
    <row r="86" spans="1:4" ht="20.25">
      <c r="A86" s="98"/>
      <c r="B86" s="20"/>
      <c r="C86" s="28"/>
      <c r="D86" s="28"/>
    </row>
    <row r="87" spans="1:4" ht="20.25">
      <c r="A87" s="98"/>
      <c r="B87" s="20"/>
      <c r="C87" s="28"/>
      <c r="D87" s="28"/>
    </row>
    <row r="88" spans="1:4" ht="20.25">
      <c r="A88" s="98"/>
      <c r="B88" s="20"/>
      <c r="C88" s="28"/>
      <c r="D88" s="28"/>
    </row>
    <row r="89" spans="1:4" ht="20.25">
      <c r="A89" s="98"/>
      <c r="B89" s="20"/>
      <c r="C89" s="28"/>
      <c r="D89" s="28"/>
    </row>
    <row r="90" spans="1:4" ht="20.25">
      <c r="A90" s="98"/>
      <c r="B90" s="20"/>
      <c r="C90" s="28"/>
      <c r="D90" s="28"/>
    </row>
    <row r="91" spans="1:4" ht="20.25">
      <c r="A91" s="98"/>
      <c r="B91" s="20"/>
      <c r="C91" s="28"/>
      <c r="D91" s="28"/>
    </row>
    <row r="92" spans="1:4" ht="20.25">
      <c r="A92" s="98"/>
      <c r="B92" s="20"/>
      <c r="C92" s="28"/>
      <c r="D92" s="28"/>
    </row>
    <row r="93" spans="1:4" ht="20.25">
      <c r="A93" s="98"/>
      <c r="B93" s="20"/>
      <c r="C93" s="28"/>
      <c r="D93" s="28"/>
    </row>
    <row r="94" spans="1:4" ht="20.25">
      <c r="A94" s="98"/>
      <c r="B94" s="20"/>
      <c r="C94" s="28"/>
      <c r="D94" s="28"/>
    </row>
    <row r="95" spans="1:4" ht="20.25">
      <c r="A95" s="98"/>
      <c r="B95" s="20"/>
      <c r="C95" s="28"/>
      <c r="D95" s="28"/>
    </row>
    <row r="96" spans="1:4" ht="20.25">
      <c r="A96" s="98"/>
      <c r="B96" s="20"/>
      <c r="C96" s="28"/>
      <c r="D96" s="28"/>
    </row>
    <row r="97" spans="1:4" ht="20.25">
      <c r="A97" s="98"/>
      <c r="B97" s="20"/>
      <c r="C97" s="28"/>
      <c r="D97" s="28"/>
    </row>
    <row r="98" spans="1:4" ht="20.25">
      <c r="A98" s="98"/>
      <c r="B98" s="20"/>
      <c r="C98" s="28"/>
      <c r="D98" s="28"/>
    </row>
    <row r="99" spans="1:4" ht="20.25">
      <c r="A99" s="98"/>
      <c r="B99" s="20"/>
      <c r="C99" s="28"/>
      <c r="D99" s="28"/>
    </row>
    <row r="100" spans="1:4" ht="20.25">
      <c r="A100" s="98"/>
      <c r="B100" s="20"/>
      <c r="C100" s="28"/>
      <c r="D100" s="28"/>
    </row>
    <row r="101" spans="1:4" ht="20.25">
      <c r="A101" s="98"/>
      <c r="B101" s="20"/>
      <c r="C101" s="28"/>
      <c r="D101" s="28"/>
    </row>
    <row r="102" spans="1:4" ht="20.25">
      <c r="A102" s="98"/>
      <c r="B102" s="20"/>
      <c r="C102" s="28"/>
      <c r="D102" s="28"/>
    </row>
    <row r="103" spans="1:4" ht="20.25">
      <c r="A103" s="98"/>
      <c r="B103" s="20"/>
      <c r="C103" s="28"/>
      <c r="D103" s="28"/>
    </row>
    <row r="104" spans="1:4" ht="20.25">
      <c r="A104" s="98"/>
      <c r="B104" s="20"/>
      <c r="C104" s="28"/>
      <c r="D104" s="28"/>
    </row>
    <row r="105" spans="1:4" ht="20.25">
      <c r="A105" s="98"/>
      <c r="B105" s="20"/>
      <c r="C105" s="28"/>
      <c r="D105" s="28"/>
    </row>
    <row r="106" spans="1:4" ht="20.25">
      <c r="A106" s="98"/>
      <c r="B106" s="20"/>
      <c r="C106" s="28"/>
      <c r="D106" s="28"/>
    </row>
    <row r="107" spans="1:4" ht="20.25">
      <c r="A107" s="98"/>
      <c r="B107" s="20"/>
      <c r="C107" s="28"/>
      <c r="D107" s="28"/>
    </row>
    <row r="108" spans="1:4" ht="20.25">
      <c r="A108" s="98"/>
      <c r="B108" s="20"/>
      <c r="C108" s="28"/>
      <c r="D108" s="28"/>
    </row>
    <row r="109" spans="1:4" ht="20.25">
      <c r="A109" s="98"/>
      <c r="B109" s="20"/>
      <c r="C109" s="28"/>
      <c r="D109" s="28"/>
    </row>
    <row r="110" spans="1:4" ht="20.25">
      <c r="A110" s="98"/>
      <c r="B110" s="20"/>
      <c r="C110" s="28"/>
      <c r="D110" s="28"/>
    </row>
    <row r="111" spans="1:4" ht="20.25">
      <c r="A111" s="98"/>
      <c r="B111" s="20"/>
      <c r="C111" s="28"/>
      <c r="D111" s="28"/>
    </row>
    <row r="112" spans="1:4" ht="20.25">
      <c r="A112" s="98"/>
      <c r="B112" s="20"/>
      <c r="C112" s="28"/>
      <c r="D112" s="28"/>
    </row>
    <row r="113" spans="1:4" ht="20.25">
      <c r="A113" s="98"/>
      <c r="B113" s="20"/>
      <c r="C113" s="28"/>
      <c r="D113" s="28"/>
    </row>
    <row r="114" spans="1:4" ht="20.25">
      <c r="A114" s="98"/>
      <c r="B114" s="20"/>
      <c r="C114" s="28"/>
      <c r="D114" s="28"/>
    </row>
    <row r="115" spans="1:4" ht="20.25">
      <c r="A115" s="98"/>
      <c r="B115" s="20"/>
      <c r="C115" s="28"/>
      <c r="D115" s="28"/>
    </row>
    <row r="116" spans="1:4" ht="20.25">
      <c r="A116" s="98"/>
      <c r="B116" s="20"/>
      <c r="C116" s="28"/>
      <c r="D116" s="28"/>
    </row>
    <row r="117" spans="1:4" ht="20.25">
      <c r="A117" s="98"/>
      <c r="B117" s="20"/>
      <c r="C117" s="28"/>
      <c r="D117" s="28"/>
    </row>
    <row r="118" spans="1:4" ht="20.25">
      <c r="A118" s="98"/>
      <c r="B118" s="20"/>
      <c r="C118" s="28"/>
      <c r="D118" s="28"/>
    </row>
    <row r="119" spans="1:4" ht="20.25">
      <c r="A119" s="98"/>
      <c r="B119" s="20"/>
      <c r="C119" s="28"/>
      <c r="D119" s="28"/>
    </row>
    <row r="120" spans="1:4" ht="20.25">
      <c r="A120" s="98"/>
      <c r="B120" s="20"/>
      <c r="C120" s="28"/>
      <c r="D120" s="28"/>
    </row>
    <row r="121" spans="1:4" ht="20.25">
      <c r="A121" s="98"/>
      <c r="B121" s="20"/>
      <c r="C121" s="28"/>
      <c r="D121" s="28"/>
    </row>
    <row r="122" spans="1:4" ht="20.25">
      <c r="A122" s="98"/>
      <c r="B122" s="20"/>
      <c r="C122" s="28"/>
      <c r="D122" s="28"/>
    </row>
    <row r="123" spans="1:4" ht="20.25">
      <c r="A123" s="98"/>
      <c r="B123" s="20"/>
      <c r="C123" s="28"/>
      <c r="D123" s="28"/>
    </row>
    <row r="124" spans="1:4" ht="20.25">
      <c r="A124" s="98"/>
      <c r="B124" s="20"/>
      <c r="C124" s="28"/>
      <c r="D124" s="28"/>
    </row>
    <row r="125" spans="1:4" ht="20.25">
      <c r="A125" s="98"/>
      <c r="B125" s="20"/>
      <c r="C125" s="28"/>
      <c r="D125" s="28"/>
    </row>
    <row r="126" spans="1:4" ht="20.25">
      <c r="A126" s="98"/>
      <c r="B126" s="20"/>
      <c r="C126" s="28"/>
      <c r="D126" s="28"/>
    </row>
    <row r="127" spans="1:4" ht="20.25">
      <c r="A127" s="98"/>
      <c r="B127" s="20"/>
      <c r="C127" s="28"/>
      <c r="D127" s="28"/>
    </row>
    <row r="128" spans="1:4" ht="20.25">
      <c r="A128" s="98"/>
      <c r="B128" s="20"/>
      <c r="C128" s="28"/>
      <c r="D128" s="28"/>
    </row>
    <row r="129" spans="1:4" ht="20.25">
      <c r="A129" s="98"/>
      <c r="B129" s="20"/>
      <c r="C129" s="28"/>
      <c r="D129" s="28"/>
    </row>
    <row r="130" spans="1:4" ht="20.25">
      <c r="A130" s="98"/>
      <c r="B130" s="20"/>
      <c r="C130" s="28"/>
      <c r="D130" s="28"/>
    </row>
    <row r="131" spans="1:4" ht="20.25">
      <c r="A131" s="98"/>
      <c r="B131" s="20"/>
      <c r="C131" s="28"/>
      <c r="D131" s="28"/>
    </row>
    <row r="132" spans="1:4" ht="20.25">
      <c r="A132" s="98"/>
      <c r="B132" s="20"/>
      <c r="C132" s="28"/>
      <c r="D132" s="28"/>
    </row>
    <row r="133" spans="1:4" ht="20.25">
      <c r="A133" s="98"/>
      <c r="B133" s="20"/>
      <c r="C133" s="28"/>
      <c r="D133" s="28"/>
    </row>
    <row r="134" spans="1:4" ht="20.25">
      <c r="A134" s="98"/>
      <c r="B134" s="20"/>
      <c r="C134" s="28"/>
      <c r="D134" s="28"/>
    </row>
    <row r="135" spans="1:4" ht="20.25">
      <c r="A135" s="98"/>
      <c r="B135" s="20"/>
      <c r="C135" s="28"/>
      <c r="D135" s="28"/>
    </row>
    <row r="136" spans="1:4" ht="20.25">
      <c r="A136" s="98"/>
      <c r="B136" s="20"/>
      <c r="C136" s="28"/>
      <c r="D136" s="28"/>
    </row>
    <row r="137" spans="1:4" ht="20.25">
      <c r="A137" s="98"/>
      <c r="B137" s="20"/>
      <c r="C137" s="28"/>
      <c r="D137" s="28"/>
    </row>
    <row r="138" spans="1:4" ht="20.25">
      <c r="A138" s="98"/>
      <c r="B138" s="20"/>
      <c r="C138" s="28"/>
      <c r="D138" s="28"/>
    </row>
    <row r="139" spans="1:4" ht="20.25">
      <c r="A139" s="98"/>
      <c r="B139" s="20"/>
      <c r="C139" s="28"/>
      <c r="D139" s="28"/>
    </row>
    <row r="140" spans="1:4" ht="20.25">
      <c r="A140" s="98"/>
      <c r="B140" s="20"/>
      <c r="C140" s="28"/>
      <c r="D140" s="28"/>
    </row>
    <row r="141" spans="1:4" ht="20.25">
      <c r="A141" s="98"/>
      <c r="B141" s="20"/>
      <c r="C141" s="28"/>
      <c r="D141" s="28"/>
    </row>
    <row r="142" spans="1:4" ht="20.25">
      <c r="A142" s="98"/>
      <c r="B142" s="20"/>
      <c r="C142" s="28"/>
      <c r="D142" s="28"/>
    </row>
    <row r="143" spans="1:4" ht="20.25">
      <c r="A143" s="98"/>
      <c r="B143" s="20"/>
      <c r="C143" s="28"/>
      <c r="D143" s="28"/>
    </row>
    <row r="144" spans="1:4" ht="20.25">
      <c r="A144" s="98"/>
      <c r="B144" s="20"/>
      <c r="C144" s="28"/>
      <c r="D144" s="28"/>
    </row>
    <row r="145" spans="1:4" ht="20.25">
      <c r="A145" s="98"/>
      <c r="B145" s="20"/>
      <c r="C145" s="28"/>
      <c r="D145" s="28"/>
    </row>
    <row r="146" spans="1:4" ht="20.25">
      <c r="A146" s="98"/>
      <c r="B146" s="20"/>
      <c r="C146" s="28"/>
      <c r="D146" s="28"/>
    </row>
    <row r="147" spans="1:4" ht="20.25">
      <c r="A147" s="98"/>
      <c r="B147" s="20"/>
      <c r="C147" s="28"/>
      <c r="D147" s="28"/>
    </row>
    <row r="148" spans="1:4" ht="20.25">
      <c r="A148" s="98"/>
      <c r="B148" s="20"/>
      <c r="C148" s="28"/>
      <c r="D148" s="28"/>
    </row>
    <row r="149" spans="1:4" ht="20.25">
      <c r="A149" s="98"/>
      <c r="B149" s="20"/>
      <c r="C149" s="28"/>
      <c r="D149" s="28"/>
    </row>
    <row r="150" spans="1:4" ht="20.25">
      <c r="A150" s="98"/>
      <c r="B150" s="20"/>
      <c r="C150" s="28"/>
      <c r="D150" s="28"/>
    </row>
    <row r="151" spans="1:4" ht="20.25">
      <c r="A151" s="98"/>
      <c r="B151" s="20"/>
      <c r="C151" s="28"/>
      <c r="D151" s="28"/>
    </row>
    <row r="152" spans="1:4" ht="20.25">
      <c r="A152" s="98"/>
      <c r="B152" s="20"/>
      <c r="C152" s="28"/>
      <c r="D152" s="28"/>
    </row>
    <row r="153" spans="1:4" ht="20.25">
      <c r="A153" s="98"/>
      <c r="B153" s="20"/>
      <c r="C153" s="28"/>
      <c r="D153" s="28"/>
    </row>
    <row r="154" spans="1:4" ht="20.25">
      <c r="A154" s="98"/>
      <c r="B154" s="20"/>
      <c r="C154" s="28"/>
      <c r="D154" s="28"/>
    </row>
    <row r="155" spans="1:4" ht="20.25">
      <c r="A155" s="98"/>
      <c r="B155" s="20"/>
      <c r="C155" s="28"/>
      <c r="D155" s="28"/>
    </row>
    <row r="156" spans="1:4" ht="20.25">
      <c r="A156" s="98"/>
      <c r="B156" s="20"/>
      <c r="C156" s="28"/>
      <c r="D156" s="28"/>
    </row>
    <row r="157" spans="1:4" ht="20.25">
      <c r="A157" s="98"/>
      <c r="B157" s="20"/>
      <c r="C157" s="28"/>
      <c r="D157" s="28"/>
    </row>
    <row r="158" spans="1:4" ht="20.25">
      <c r="A158" s="98"/>
      <c r="B158" s="20"/>
      <c r="C158" s="28"/>
      <c r="D158" s="28"/>
    </row>
    <row r="159" spans="1:4" ht="20.25">
      <c r="A159" s="98"/>
      <c r="B159" s="20"/>
      <c r="C159" s="28"/>
      <c r="D159" s="28"/>
    </row>
    <row r="160" spans="1:4" ht="20.25">
      <c r="A160" s="98"/>
      <c r="B160" s="20"/>
      <c r="C160" s="28"/>
      <c r="D160" s="28"/>
    </row>
    <row r="161" spans="1:4" ht="20.25">
      <c r="A161" s="98"/>
      <c r="B161" s="20"/>
      <c r="C161" s="28"/>
      <c r="D161" s="28"/>
    </row>
    <row r="162" spans="1:4" ht="20.25">
      <c r="A162" s="98"/>
      <c r="B162" s="20"/>
      <c r="C162" s="28"/>
      <c r="D162" s="28"/>
    </row>
    <row r="163" spans="1:4" ht="20.25">
      <c r="A163" s="98"/>
      <c r="B163" s="20"/>
      <c r="C163" s="28"/>
      <c r="D163" s="28"/>
    </row>
    <row r="164" spans="1:4" ht="20.25">
      <c r="A164" s="98"/>
      <c r="B164" s="20"/>
      <c r="C164" s="28"/>
      <c r="D164" s="28"/>
    </row>
    <row r="165" spans="1:4" ht="20.25">
      <c r="A165" s="98"/>
      <c r="B165" s="20"/>
      <c r="C165" s="28"/>
      <c r="D165" s="28"/>
    </row>
    <row r="166" spans="1:4" ht="20.25">
      <c r="A166" s="98"/>
      <c r="B166" s="20"/>
      <c r="C166" s="28"/>
      <c r="D166" s="28"/>
    </row>
    <row r="167" spans="1:4" ht="20.25">
      <c r="A167" s="98"/>
      <c r="B167" s="20"/>
      <c r="C167" s="28"/>
      <c r="D167" s="28"/>
    </row>
    <row r="168" spans="1:4" ht="20.25">
      <c r="A168" s="98"/>
      <c r="B168" s="20"/>
      <c r="C168" s="28"/>
      <c r="D168" s="28"/>
    </row>
    <row r="169" spans="1:4" ht="20.25">
      <c r="A169" s="98"/>
      <c r="B169" s="20"/>
      <c r="C169" s="28"/>
      <c r="D169" s="28"/>
    </row>
    <row r="170" spans="1:4" ht="20.25">
      <c r="A170" s="98"/>
      <c r="B170" s="20"/>
      <c r="C170" s="28"/>
      <c r="D170" s="28"/>
    </row>
    <row r="171" spans="1:4" ht="20.25">
      <c r="A171" s="98"/>
      <c r="B171" s="20"/>
      <c r="C171" s="28"/>
      <c r="D171" s="28"/>
    </row>
    <row r="172" spans="1:4" ht="20.25">
      <c r="A172" s="98"/>
      <c r="B172" s="20"/>
      <c r="C172" s="28"/>
      <c r="D172" s="28"/>
    </row>
    <row r="173" spans="1:4" ht="20.25">
      <c r="A173" s="98"/>
      <c r="B173" s="20"/>
      <c r="C173" s="28"/>
      <c r="D173" s="28"/>
    </row>
    <row r="174" spans="1:4" ht="20.25">
      <c r="A174" s="98"/>
      <c r="B174" s="20"/>
      <c r="C174" s="28"/>
      <c r="D174" s="28"/>
    </row>
    <row r="175" spans="1:4" ht="20.25">
      <c r="A175" s="98"/>
      <c r="B175" s="20"/>
      <c r="C175" s="28"/>
      <c r="D175" s="28"/>
    </row>
    <row r="176" spans="1:4" ht="20.25">
      <c r="A176" s="98"/>
      <c r="B176" s="20"/>
      <c r="C176" s="28"/>
      <c r="D176" s="28"/>
    </row>
    <row r="177" spans="1:4" ht="20.25">
      <c r="A177" s="98"/>
      <c r="B177" s="20"/>
      <c r="C177" s="28"/>
      <c r="D177" s="28"/>
    </row>
    <row r="178" spans="1:4" ht="20.25">
      <c r="A178" s="98"/>
      <c r="B178" s="20"/>
      <c r="C178" s="28"/>
      <c r="D178" s="28"/>
    </row>
    <row r="179" spans="1:4" ht="20.25">
      <c r="A179" s="98"/>
      <c r="B179" s="20"/>
      <c r="C179" s="28"/>
      <c r="D179" s="28"/>
    </row>
    <row r="180" spans="1:4" ht="20.25">
      <c r="A180" s="98"/>
      <c r="B180" s="20"/>
      <c r="C180" s="28"/>
      <c r="D180" s="28"/>
    </row>
    <row r="181" spans="1:4" ht="20.25">
      <c r="A181" s="98"/>
      <c r="B181" s="20"/>
      <c r="C181" s="28"/>
      <c r="D181" s="28"/>
    </row>
    <row r="182" spans="1:4" ht="20.25">
      <c r="A182" s="98"/>
      <c r="B182" s="20"/>
      <c r="C182" s="28"/>
      <c r="D182" s="28"/>
    </row>
    <row r="183" spans="1:4" ht="20.25">
      <c r="A183" s="98"/>
      <c r="B183" s="20"/>
      <c r="C183" s="28"/>
      <c r="D183" s="28"/>
    </row>
    <row r="184" spans="1:4" ht="20.25">
      <c r="A184" s="98"/>
      <c r="B184" s="20"/>
      <c r="C184" s="28"/>
      <c r="D184" s="28"/>
    </row>
    <row r="185" spans="1:4" ht="20.25">
      <c r="A185" s="98"/>
      <c r="B185" s="20"/>
      <c r="C185" s="28"/>
      <c r="D185" s="28"/>
    </row>
    <row r="186" spans="1:4" ht="20.25">
      <c r="A186" s="98"/>
      <c r="B186" s="20"/>
      <c r="C186" s="28"/>
      <c r="D186" s="28"/>
    </row>
    <row r="187" spans="1:4" ht="20.25">
      <c r="A187" s="98"/>
      <c r="B187" s="20"/>
      <c r="C187" s="28"/>
      <c r="D187" s="28"/>
    </row>
    <row r="188" spans="1:4" ht="20.25">
      <c r="A188" s="98"/>
      <c r="B188" s="20"/>
      <c r="C188" s="28"/>
      <c r="D188" s="28"/>
    </row>
    <row r="189" spans="1:4" ht="20.25">
      <c r="A189" s="98"/>
      <c r="B189" s="20"/>
      <c r="C189" s="28"/>
      <c r="D189" s="28"/>
    </row>
    <row r="190" spans="1:4" ht="20.25">
      <c r="A190" s="98"/>
      <c r="B190" s="20"/>
      <c r="C190" s="28"/>
      <c r="D190" s="28"/>
    </row>
    <row r="191" spans="1:4" ht="20.25">
      <c r="A191" s="98"/>
      <c r="B191" s="20"/>
      <c r="C191" s="28"/>
      <c r="D191" s="28"/>
    </row>
    <row r="192" spans="1:4" ht="20.25">
      <c r="A192" s="98"/>
      <c r="B192" s="20"/>
      <c r="C192" s="28"/>
      <c r="D192" s="28"/>
    </row>
    <row r="193" spans="1:4" ht="20.25">
      <c r="A193" s="98"/>
      <c r="B193" s="20"/>
      <c r="C193" s="28"/>
      <c r="D193" s="28"/>
    </row>
    <row r="194" spans="1:4" ht="20.25">
      <c r="A194" s="98"/>
      <c r="B194" s="20"/>
      <c r="C194" s="28"/>
      <c r="D194" s="28"/>
    </row>
    <row r="195" spans="1:4" ht="20.25">
      <c r="A195" s="98"/>
      <c r="B195" s="20"/>
      <c r="C195" s="28"/>
      <c r="D195" s="28"/>
    </row>
    <row r="196" spans="1:4" ht="20.25">
      <c r="A196" s="98"/>
      <c r="B196" s="20"/>
      <c r="C196" s="28"/>
      <c r="D196" s="28"/>
    </row>
    <row r="197" spans="1:4" ht="20.25">
      <c r="A197" s="98"/>
      <c r="B197" s="20"/>
      <c r="C197" s="28"/>
      <c r="D197" s="28"/>
    </row>
    <row r="198" spans="1:4" ht="20.25">
      <c r="A198" s="98"/>
      <c r="B198" s="20"/>
      <c r="C198" s="28"/>
      <c r="D198" s="28"/>
    </row>
    <row r="199" spans="1:4" ht="20.25">
      <c r="A199" s="98"/>
      <c r="B199" s="20"/>
      <c r="C199" s="28"/>
      <c r="D199" s="28"/>
    </row>
    <row r="200" spans="1:4" ht="20.25">
      <c r="A200" s="98"/>
      <c r="B200" s="20"/>
      <c r="C200" s="28"/>
      <c r="D200" s="28"/>
    </row>
    <row r="201" spans="1:4" ht="20.25">
      <c r="A201" s="98"/>
      <c r="B201" s="20"/>
      <c r="C201" s="28"/>
      <c r="D201" s="28"/>
    </row>
    <row r="202" spans="1:4" ht="20.25">
      <c r="A202" s="98"/>
      <c r="B202" s="20"/>
      <c r="C202" s="28"/>
      <c r="D202" s="28"/>
    </row>
    <row r="203" spans="1:4" ht="20.25">
      <c r="A203" s="98"/>
      <c r="B203" s="20"/>
      <c r="C203" s="28"/>
      <c r="D203" s="28"/>
    </row>
    <row r="204" spans="1:4" ht="20.25">
      <c r="A204" s="98"/>
      <c r="B204" s="20"/>
      <c r="C204" s="28"/>
      <c r="D204" s="28"/>
    </row>
    <row r="205" spans="1:4" ht="20.25">
      <c r="A205" s="98"/>
      <c r="B205" s="20"/>
      <c r="C205" s="28"/>
      <c r="D205" s="28"/>
    </row>
    <row r="206" spans="1:4" ht="20.25">
      <c r="A206" s="98"/>
      <c r="B206" s="20"/>
      <c r="C206" s="28"/>
      <c r="D206" s="28"/>
    </row>
    <row r="207" spans="1:4" ht="20.25">
      <c r="A207" s="98"/>
      <c r="B207" s="20"/>
      <c r="C207" s="28"/>
      <c r="D207" s="28"/>
    </row>
    <row r="208" spans="1:4" ht="14.25">
      <c r="A208" s="78"/>
      <c r="B208" s="20"/>
      <c r="C208" s="20"/>
      <c r="D208" s="20"/>
    </row>
    <row r="209" spans="1:5" ht="20.25">
      <c r="A209" s="78"/>
      <c r="B209" s="24" t="s">
        <v>87</v>
      </c>
      <c r="C209" s="24" t="s">
        <v>139</v>
      </c>
      <c r="D209" s="27" t="s">
        <v>87</v>
      </c>
      <c r="E209" s="27" t="s">
        <v>139</v>
      </c>
    </row>
    <row r="210" spans="1:8" ht="21">
      <c r="A210" s="78"/>
      <c r="B210" s="25" t="s">
        <v>89</v>
      </c>
      <c r="C210" s="25" t="s">
        <v>57</v>
      </c>
      <c r="D210" t="s">
        <v>89</v>
      </c>
      <c r="F210" t="str">
        <f>IF(NOT(ISBLANK(D210)),D210,IF(NOT(ISBLANK(E210)),"     "&amp;E210,FALSE))</f>
        <v>Afectación Económica o presupuestal</v>
      </c>
      <c r="G210" t="s">
        <v>89</v>
      </c>
      <c r="H210" t="str">
        <f>IF(NOT(ISERROR(MATCH(G210,_xlfn.ANCHORARRAY(B221),0))),F223&amp;"Por favor no seleccionar los criterios de impacto",G210)</f>
        <v>Afectación Económica o presupuestal</v>
      </c>
    </row>
    <row r="211" spans="1:6" ht="21">
      <c r="A211" s="78"/>
      <c r="B211" s="25" t="s">
        <v>89</v>
      </c>
      <c r="C211" s="25" t="s">
        <v>92</v>
      </c>
      <c r="E211" t="s">
        <v>57</v>
      </c>
      <c r="F211" t="str">
        <f aca="true" t="shared" si="0" ref="F211:F221">IF(NOT(ISBLANK(D211)),D211,IF(NOT(ISBLANK(E211)),"     "&amp;E211,FALSE))</f>
        <v>     Afectación menor a 10 SMLMV .</v>
      </c>
    </row>
    <row r="212" spans="1:6" ht="21">
      <c r="A212" s="78"/>
      <c r="B212" s="25" t="s">
        <v>89</v>
      </c>
      <c r="C212" s="25" t="s">
        <v>93</v>
      </c>
      <c r="E212" t="s">
        <v>92</v>
      </c>
      <c r="F212" t="str">
        <f t="shared" si="0"/>
        <v>     Entre 10 y 50 SMLMV </v>
      </c>
    </row>
    <row r="213" spans="1:6" ht="21">
      <c r="A213" s="78"/>
      <c r="B213" s="25" t="s">
        <v>89</v>
      </c>
      <c r="C213" s="25" t="s">
        <v>94</v>
      </c>
      <c r="E213" t="s">
        <v>93</v>
      </c>
      <c r="F213" t="str">
        <f t="shared" si="0"/>
        <v>     Entre 50 y 100 SMLMV </v>
      </c>
    </row>
    <row r="214" spans="1:6" ht="21">
      <c r="A214" s="78"/>
      <c r="B214" s="25" t="s">
        <v>89</v>
      </c>
      <c r="C214" s="25" t="s">
        <v>95</v>
      </c>
      <c r="E214" t="s">
        <v>94</v>
      </c>
      <c r="F214" t="str">
        <f t="shared" si="0"/>
        <v>     Entre 100 y 500 SMLMV </v>
      </c>
    </row>
    <row r="215" spans="1:6" ht="21">
      <c r="A215" s="78"/>
      <c r="B215" s="25" t="s">
        <v>56</v>
      </c>
      <c r="C215" s="25" t="s">
        <v>96</v>
      </c>
      <c r="E215" t="s">
        <v>95</v>
      </c>
      <c r="F215" t="str">
        <f t="shared" si="0"/>
        <v>     Mayor a 500 SMLMV </v>
      </c>
    </row>
    <row r="216" spans="1:6" ht="21">
      <c r="A216" s="78"/>
      <c r="B216" s="25" t="s">
        <v>56</v>
      </c>
      <c r="C216" s="25" t="s">
        <v>97</v>
      </c>
      <c r="D216" t="s">
        <v>56</v>
      </c>
      <c r="F216" t="str">
        <f t="shared" si="0"/>
        <v>Pérdida Reputacional</v>
      </c>
    </row>
    <row r="217" spans="1:6" ht="21">
      <c r="A217" s="78"/>
      <c r="B217" s="25" t="s">
        <v>56</v>
      </c>
      <c r="C217" s="25" t="s">
        <v>99</v>
      </c>
      <c r="E217" t="s">
        <v>96</v>
      </c>
      <c r="F217" t="str">
        <f t="shared" si="0"/>
        <v>     El riesgo afecta la imagen de alguna área de la organización</v>
      </c>
    </row>
    <row r="218" spans="1:6" ht="21">
      <c r="A218" s="78"/>
      <c r="B218" s="25" t="s">
        <v>56</v>
      </c>
      <c r="C218" s="25" t="s">
        <v>98</v>
      </c>
      <c r="E218" t="s">
        <v>97</v>
      </c>
      <c r="F218" t="str">
        <f t="shared" si="0"/>
        <v>     El riesgo afecta la imagen de la entidad internamente, de conocimiento general, nivel interno, de junta dircetiva y accionistas y/o de provedores</v>
      </c>
    </row>
    <row r="219" spans="1:6" ht="21">
      <c r="A219" s="78"/>
      <c r="B219" s="25" t="s">
        <v>56</v>
      </c>
      <c r="C219" s="25" t="s">
        <v>117</v>
      </c>
      <c r="E219" t="s">
        <v>99</v>
      </c>
      <c r="F219" t="str">
        <f t="shared" si="0"/>
        <v>     El riesgo afecta la imagen de la entidad con algunos usuarios de relevancia frente al logro de los objetivos</v>
      </c>
    </row>
    <row r="220" spans="1:6" ht="14.25">
      <c r="A220" s="78"/>
      <c r="B220" s="26"/>
      <c r="C220" s="26"/>
      <c r="E220" t="s">
        <v>98</v>
      </c>
      <c r="F220" t="str">
        <f t="shared" si="0"/>
        <v>     El riesgo afecta la imagen de de la entidad con efecto publicitario sostenido a nivel de sector administrativo, nivel departamental o municipal</v>
      </c>
    </row>
    <row r="221" spans="1:6" ht="14.25">
      <c r="A221" s="78"/>
      <c r="B221" s="26" t="e">
        <f aca="true" t="array" ref="B221:B223">_xlfn.UNIQUE('Tabla Impacto'!$B$209:$B$219)</f>
        <v>#NAME?</v>
      </c>
      <c r="C221" s="26"/>
      <c r="E221" t="s">
        <v>117</v>
      </c>
      <c r="F221" t="str">
        <f t="shared" si="0"/>
        <v>     El riesgo afecta la imagen de la entidad a nivel nacional, con efecto publicitarios sostenible a nivel país</v>
      </c>
    </row>
    <row r="222" spans="1:3" ht="14.25">
      <c r="A222" s="78"/>
      <c r="B222" s="26" t="e">
        <v>#NAME?</v>
      </c>
      <c r="C222" s="26"/>
    </row>
    <row r="223" spans="2:6" ht="14.25">
      <c r="B223" s="26" t="e">
        <v>#NAME?</v>
      </c>
      <c r="C223" s="26"/>
      <c r="F223" s="29" t="s">
        <v>141</v>
      </c>
    </row>
    <row r="224" spans="2:6" ht="14.25">
      <c r="B224" s="19"/>
      <c r="C224" s="19"/>
      <c r="F224" s="29" t="s">
        <v>142</v>
      </c>
    </row>
    <row r="225" spans="2:3" ht="14.25">
      <c r="B225" s="19"/>
      <c r="C225" s="19"/>
    </row>
    <row r="226" spans="2:3" ht="14.25">
      <c r="B226" s="19"/>
      <c r="C226" s="19"/>
    </row>
    <row r="227" spans="2:4" ht="14.25">
      <c r="B227" s="19"/>
      <c r="C227" s="19"/>
      <c r="D227" s="19"/>
    </row>
    <row r="228" spans="2:4" ht="14.25">
      <c r="B228" s="19"/>
      <c r="C228" s="19"/>
      <c r="D228" s="19"/>
    </row>
    <row r="229" spans="2:4" ht="14.25">
      <c r="B229" s="19"/>
      <c r="C229" s="19"/>
      <c r="D229" s="19"/>
    </row>
    <row r="230" spans="2:4" ht="14.25">
      <c r="B230" s="19"/>
      <c r="C230" s="19"/>
      <c r="D230" s="19"/>
    </row>
    <row r="231" spans="2:4" ht="14.25">
      <c r="B231" s="19"/>
      <c r="C231" s="19"/>
      <c r="D231" s="19"/>
    </row>
    <row r="232" spans="2:4" ht="14.25">
      <c r="B232" s="19"/>
      <c r="C232" s="19"/>
      <c r="D232" s="19"/>
    </row>
  </sheetData>
  <sheetProtection/>
  <mergeCells count="1">
    <mergeCell ref="B1:D1"/>
  </mergeCells>
  <dataValidations count="1">
    <dataValidation type="list" allowBlank="1" showInputMessage="1" showErrorMessage="1" sqref="G210">
      <formula1>$F$210:$F$221</formula1>
    </dataValidation>
  </dataValidations>
  <printOptions/>
  <pageMargins left="0.7" right="0.7" top="0.75" bottom="0.75" header="0.3" footer="0.3"/>
  <pageSetup horizontalDpi="600" verticalDpi="600" orientation="portrait" r:id="rId2"/>
  <tableParts>
    <tablePart r:id="rId1"/>
  </tableParts>
</worksheet>
</file>

<file path=xl/worksheets/sheet7.xml><?xml version="1.0" encoding="utf-8"?>
<worksheet xmlns="http://schemas.openxmlformats.org/spreadsheetml/2006/main" xmlns:r="http://schemas.openxmlformats.org/officeDocument/2006/relationships">
  <sheetPr>
    <tabColor theme="7" tint="-0.24997000396251678"/>
  </sheetPr>
  <dimension ref="B1:F16"/>
  <sheetViews>
    <sheetView zoomScalePageLayoutView="0" workbookViewId="0" topLeftCell="A1">
      <selection activeCell="A1" sqref="A1"/>
    </sheetView>
  </sheetViews>
  <sheetFormatPr defaultColWidth="14.28125" defaultRowHeight="15"/>
  <cols>
    <col min="1" max="2" width="14.28125" style="83" customWidth="1"/>
    <col min="3" max="3" width="17.00390625" style="83" customWidth="1"/>
    <col min="4" max="4" width="14.28125" style="83" customWidth="1"/>
    <col min="5" max="5" width="46.00390625" style="83" customWidth="1"/>
    <col min="6" max="16384" width="14.28125" style="83" customWidth="1"/>
  </cols>
  <sheetData>
    <row r="1" spans="2:6" ht="24" customHeight="1" thickBot="1">
      <c r="B1" s="354" t="s">
        <v>77</v>
      </c>
      <c r="C1" s="355"/>
      <c r="D1" s="355"/>
      <c r="E1" s="355"/>
      <c r="F1" s="356"/>
    </row>
    <row r="2" spans="2:6" ht="15.75" thickBot="1">
      <c r="B2" s="84"/>
      <c r="C2" s="84"/>
      <c r="D2" s="84"/>
      <c r="E2" s="84"/>
      <c r="F2" s="84"/>
    </row>
    <row r="3" spans="2:6" ht="15.75" thickBot="1">
      <c r="B3" s="358" t="s">
        <v>63</v>
      </c>
      <c r="C3" s="359"/>
      <c r="D3" s="359"/>
      <c r="E3" s="96" t="s">
        <v>64</v>
      </c>
      <c r="F3" s="97" t="s">
        <v>65</v>
      </c>
    </row>
    <row r="4" spans="2:6" ht="30.75">
      <c r="B4" s="360" t="s">
        <v>66</v>
      </c>
      <c r="C4" s="362" t="s">
        <v>12</v>
      </c>
      <c r="D4" s="85" t="s">
        <v>13</v>
      </c>
      <c r="E4" s="86" t="s">
        <v>67</v>
      </c>
      <c r="F4" s="87">
        <v>0.25</v>
      </c>
    </row>
    <row r="5" spans="2:6" ht="46.5">
      <c r="B5" s="361"/>
      <c r="C5" s="363"/>
      <c r="D5" s="88" t="s">
        <v>14</v>
      </c>
      <c r="E5" s="89" t="s">
        <v>68</v>
      </c>
      <c r="F5" s="90">
        <v>0.15</v>
      </c>
    </row>
    <row r="6" spans="2:6" ht="46.5">
      <c r="B6" s="361"/>
      <c r="C6" s="363"/>
      <c r="D6" s="88" t="s">
        <v>15</v>
      </c>
      <c r="E6" s="89" t="s">
        <v>69</v>
      </c>
      <c r="F6" s="90">
        <v>0.1</v>
      </c>
    </row>
    <row r="7" spans="2:6" ht="62.25">
      <c r="B7" s="361"/>
      <c r="C7" s="363" t="s">
        <v>16</v>
      </c>
      <c r="D7" s="88" t="s">
        <v>9</v>
      </c>
      <c r="E7" s="89" t="s">
        <v>70</v>
      </c>
      <c r="F7" s="90">
        <v>0.25</v>
      </c>
    </row>
    <row r="8" spans="2:6" ht="30.75">
      <c r="B8" s="361"/>
      <c r="C8" s="363"/>
      <c r="D8" s="88" t="s">
        <v>8</v>
      </c>
      <c r="E8" s="89" t="s">
        <v>71</v>
      </c>
      <c r="F8" s="90">
        <v>0.15</v>
      </c>
    </row>
    <row r="9" spans="2:6" ht="46.5">
      <c r="B9" s="361" t="s">
        <v>156</v>
      </c>
      <c r="C9" s="363" t="s">
        <v>17</v>
      </c>
      <c r="D9" s="88" t="s">
        <v>18</v>
      </c>
      <c r="E9" s="89" t="s">
        <v>72</v>
      </c>
      <c r="F9" s="91" t="s">
        <v>73</v>
      </c>
    </row>
    <row r="10" spans="2:6" ht="46.5">
      <c r="B10" s="361"/>
      <c r="C10" s="363"/>
      <c r="D10" s="88" t="s">
        <v>19</v>
      </c>
      <c r="E10" s="89" t="s">
        <v>74</v>
      </c>
      <c r="F10" s="91" t="s">
        <v>73</v>
      </c>
    </row>
    <row r="11" spans="2:6" ht="46.5">
      <c r="B11" s="361"/>
      <c r="C11" s="363" t="s">
        <v>20</v>
      </c>
      <c r="D11" s="88" t="s">
        <v>21</v>
      </c>
      <c r="E11" s="89" t="s">
        <v>75</v>
      </c>
      <c r="F11" s="91" t="s">
        <v>73</v>
      </c>
    </row>
    <row r="12" spans="2:6" ht="46.5">
      <c r="B12" s="361"/>
      <c r="C12" s="363"/>
      <c r="D12" s="88" t="s">
        <v>22</v>
      </c>
      <c r="E12" s="89" t="s">
        <v>76</v>
      </c>
      <c r="F12" s="91" t="s">
        <v>73</v>
      </c>
    </row>
    <row r="13" spans="2:6" ht="30.75">
      <c r="B13" s="361"/>
      <c r="C13" s="363" t="s">
        <v>23</v>
      </c>
      <c r="D13" s="88" t="s">
        <v>118</v>
      </c>
      <c r="E13" s="89" t="s">
        <v>121</v>
      </c>
      <c r="F13" s="91" t="s">
        <v>73</v>
      </c>
    </row>
    <row r="14" spans="2:6" ht="15.75" thickBot="1">
      <c r="B14" s="364"/>
      <c r="C14" s="365"/>
      <c r="D14" s="92" t="s">
        <v>119</v>
      </c>
      <c r="E14" s="93" t="s">
        <v>120</v>
      </c>
      <c r="F14" s="94" t="s">
        <v>73</v>
      </c>
    </row>
    <row r="15" spans="2:6" ht="49.5" customHeight="1">
      <c r="B15" s="357" t="s">
        <v>153</v>
      </c>
      <c r="C15" s="357"/>
      <c r="D15" s="357"/>
      <c r="E15" s="357"/>
      <c r="F15" s="357"/>
    </row>
    <row r="16" ht="27" customHeight="1">
      <c r="B16" s="95"/>
    </row>
  </sheetData>
  <sheetProtection/>
  <mergeCells count="10">
    <mergeCell ref="B1:F1"/>
    <mergeCell ref="B15:F15"/>
    <mergeCell ref="B3:D3"/>
    <mergeCell ref="B4:B8"/>
    <mergeCell ref="C4:C6"/>
    <mergeCell ref="C7:C8"/>
    <mergeCell ref="B9:B14"/>
    <mergeCell ref="C9:C10"/>
    <mergeCell ref="C11:C12"/>
    <mergeCell ref="C13:C14"/>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B2:E19"/>
  <sheetViews>
    <sheetView zoomScalePageLayoutView="0" workbookViewId="0" topLeftCell="A4">
      <selection activeCell="B13" sqref="B13:B19"/>
    </sheetView>
  </sheetViews>
  <sheetFormatPr defaultColWidth="11.421875" defaultRowHeight="15"/>
  <sheetData>
    <row r="2" spans="2:5" ht="14.25">
      <c r="B2" t="s">
        <v>30</v>
      </c>
      <c r="E2" t="s">
        <v>132</v>
      </c>
    </row>
    <row r="3" spans="2:5" ht="14.25">
      <c r="B3" t="s">
        <v>31</v>
      </c>
      <c r="E3" t="s">
        <v>131</v>
      </c>
    </row>
    <row r="4" spans="2:5" ht="14.25">
      <c r="B4" t="s">
        <v>136</v>
      </c>
      <c r="E4" t="s">
        <v>133</v>
      </c>
    </row>
    <row r="5" ht="14.25">
      <c r="B5" t="s">
        <v>135</v>
      </c>
    </row>
    <row r="8" ht="14.25">
      <c r="B8" t="s">
        <v>85</v>
      </c>
    </row>
    <row r="9" ht="14.25">
      <c r="B9" t="s">
        <v>39</v>
      </c>
    </row>
    <row r="10" ht="14.25">
      <c r="B10" t="s">
        <v>40</v>
      </c>
    </row>
    <row r="13" ht="14.25">
      <c r="B13" t="s">
        <v>128</v>
      </c>
    </row>
    <row r="14" ht="14.25">
      <c r="B14" t="s">
        <v>122</v>
      </c>
    </row>
    <row r="15" ht="14.25">
      <c r="B15" t="s">
        <v>125</v>
      </c>
    </row>
    <row r="16" ht="14.25">
      <c r="B16" t="s">
        <v>123</v>
      </c>
    </row>
    <row r="17" ht="14.25">
      <c r="B17" t="s">
        <v>124</v>
      </c>
    </row>
    <row r="18" ht="14.25">
      <c r="B18" t="s">
        <v>126</v>
      </c>
    </row>
    <row r="19" ht="14.25">
      <c r="B19"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3:A21"/>
  <sheetViews>
    <sheetView zoomScalePageLayoutView="0" workbookViewId="0" topLeftCell="A1">
      <selection activeCell="A19" sqref="A19"/>
    </sheetView>
  </sheetViews>
  <sheetFormatPr defaultColWidth="10.7109375" defaultRowHeight="15"/>
  <cols>
    <col min="1" max="1" width="32.7109375" style="6" customWidth="1"/>
    <col min="2" max="16384" width="10.7109375" style="6" customWidth="1"/>
  </cols>
  <sheetData>
    <row r="3" ht="13.5">
      <c r="A3" s="7" t="s">
        <v>13</v>
      </c>
    </row>
    <row r="4" ht="13.5">
      <c r="A4" s="7" t="s">
        <v>14</v>
      </c>
    </row>
    <row r="5" ht="13.5">
      <c r="A5" s="7" t="s">
        <v>15</v>
      </c>
    </row>
    <row r="6" ht="13.5">
      <c r="A6" s="7" t="s">
        <v>9</v>
      </c>
    </row>
    <row r="7" ht="13.5">
      <c r="A7" s="7" t="s">
        <v>8</v>
      </c>
    </row>
    <row r="8" ht="13.5">
      <c r="A8" s="7" t="s">
        <v>18</v>
      </c>
    </row>
    <row r="9" ht="13.5">
      <c r="A9" s="7" t="s">
        <v>19</v>
      </c>
    </row>
    <row r="10" ht="13.5">
      <c r="A10" s="7" t="s">
        <v>21</v>
      </c>
    </row>
    <row r="11" ht="13.5">
      <c r="A11" s="7" t="s">
        <v>22</v>
      </c>
    </row>
    <row r="12" ht="13.5">
      <c r="A12" s="7" t="s">
        <v>24</v>
      </c>
    </row>
    <row r="13" ht="13.5">
      <c r="A13" s="7" t="s">
        <v>25</v>
      </c>
    </row>
    <row r="14" ht="13.5">
      <c r="A14" s="7" t="s">
        <v>26</v>
      </c>
    </row>
    <row r="16" ht="13.5">
      <c r="A16" s="7" t="s">
        <v>29</v>
      </c>
    </row>
    <row r="17" ht="13.5">
      <c r="A17" s="7" t="s">
        <v>30</v>
      </c>
    </row>
    <row r="18" ht="13.5">
      <c r="A18" s="7" t="s">
        <v>31</v>
      </c>
    </row>
    <row r="20" ht="13.5">
      <c r="A20" s="7" t="s">
        <v>39</v>
      </c>
    </row>
    <row r="21" ht="13.5">
      <c r="A21" s="7"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Gerencia Amable</cp:lastModifiedBy>
  <cp:lastPrinted>2020-05-13T01:12:22Z</cp:lastPrinted>
  <dcterms:created xsi:type="dcterms:W3CDTF">2020-03-24T23:12:47Z</dcterms:created>
  <dcterms:modified xsi:type="dcterms:W3CDTF">2021-07-19T15:50:01Z</dcterms:modified>
  <cp:category/>
  <cp:version/>
  <cp:contentType/>
  <cp:contentStatus/>
</cp:coreProperties>
</file>