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456" windowWidth="27960" windowHeight="13524" tabRatio="882" activeTab="1"/>
  </bookViews>
  <sheets>
    <sheet name="Intructivo" sheetId="1" r:id="rId1"/>
    <sheet name="Mapa final" sheetId="2" r:id="rId2"/>
    <sheet name="Matriz Calor Inherente" sheetId="3" r:id="rId3"/>
    <sheet name="Matriz Calor Residual" sheetId="4" r:id="rId4"/>
    <sheet name="Tabla probabilidad" sheetId="5" r:id="rId5"/>
    <sheet name="Tabla Impacto" sheetId="6" r:id="rId6"/>
    <sheet name="Tabla Valoración controles" sheetId="7" r:id="rId7"/>
    <sheet name="Opciones Tratamiento" sheetId="8" state="hidden" r:id="rId8"/>
    <sheet name="Hoja1" sheetId="9" state="hidden" r:id="rId9"/>
  </sheets>
  <definedNames>
    <definedName name="_xlfn.IFERROR" hidden="1">#NAME?</definedName>
  </definedNames>
  <calcPr fullCalcOnLoad="1"/>
  <pivotCaches>
    <pivotCache cacheId="1" r:id="rId10"/>
  </pivotCaches>
</workbook>
</file>

<file path=xl/sharedStrings.xml><?xml version="1.0" encoding="utf-8"?>
<sst xmlns="http://schemas.openxmlformats.org/spreadsheetml/2006/main" count="389" uniqueCount="247">
  <si>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</si>
  <si>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</si>
  <si>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</si>
  <si>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</si>
  <si>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</si>
  <si>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</si>
  <si>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</si>
  <si>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</si>
  <si>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</si>
  <si>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</si>
  <si>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</si>
  <si>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</si>
  <si>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</si>
  <si>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</si>
  <si>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</si>
  <si>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</si>
  <si>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</si>
  <si>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</si>
  <si>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</si>
  <si>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</si>
  <si>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</si>
  <si>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</si>
  <si>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</si>
  <si>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</si>
  <si>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</si>
  <si>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</si>
  <si>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</si>
  <si>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</si>
  <si>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</si>
  <si>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</si>
  <si>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</si>
  <si>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</si>
  <si>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</si>
  <si>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</si>
  <si>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</si>
  <si>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</si>
  <si>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</si>
  <si>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</si>
  <si>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</si>
  <si>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</si>
  <si>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</si>
  <si>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</si>
  <si>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</si>
  <si>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</si>
  <si>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</si>
  <si>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</si>
  <si>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</si>
  <si>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</si>
  <si>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</si>
  <si>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</si>
  <si>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</si>
  <si>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</si>
  <si>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</si>
  <si>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</si>
  <si>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</si>
  <si>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</si>
  <si>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</si>
  <si>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</si>
  <si>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</si>
  <si>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</si>
  <si>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</si>
  <si>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</si>
  <si>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</si>
  <si>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</si>
  <si>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</si>
  <si>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</si>
  <si>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</si>
  <si>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</si>
  <si>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</si>
  <si>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</si>
  <si>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</si>
  <si>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</si>
  <si>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</si>
  <si>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</si>
  <si>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</si>
  <si>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</si>
  <si>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</si>
  <si>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</si>
  <si>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</si>
  <si>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</si>
  <si>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</si>
  <si>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</si>
  <si>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</si>
  <si>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</si>
  <si>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</si>
  <si>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</si>
  <si>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</si>
  <si>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</si>
  <si>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</si>
  <si>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</si>
  <si>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</si>
  <si>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</si>
  <si>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</si>
  <si>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</si>
  <si>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</si>
  <si>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</si>
  <si>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</si>
  <si>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</si>
  <si>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</si>
  <si>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</si>
  <si>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</si>
  <si>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</si>
  <si>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</si>
  <si>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</si>
  <si>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</si>
  <si>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</si>
  <si>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</si>
  <si>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</si>
  <si>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</si>
  <si>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</si>
  <si>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</si>
  <si>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</si>
  <si>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</si>
  <si>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</si>
  <si>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</si>
  <si>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</si>
  <si>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</si>
  <si>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</si>
  <si>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</si>
  <si>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</si>
  <si>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</si>
  <si>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</si>
  <si>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</si>
  <si>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</si>
  <si>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</si>
  <si>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</si>
  <si>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</si>
  <si>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</si>
  <si>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</si>
  <si>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</si>
  <si>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</si>
  <si>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indexed="53"/>
        <rFont val="Arial Narrow"/>
        <family val="2"/>
      </rPr>
      <t xml:space="preserve">*Nota: </t>
    </r>
    <r>
      <rPr>
        <sz val="11"/>
        <color indexed="8"/>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</si>
  <si>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</si>
  <si>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</si>
  <si>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</si>
  <si>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</si>
  <si>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</si>
  <si>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</si>
  <si>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</si>
  <si>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</si>
  <si>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</si>
  <si>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</si>
  <si>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</si>
  <si>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</si>
  <si>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</si>
  <si>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</si>
  <si>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</si>
  <si>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</si>
  <si>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</si>
  <si>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</si>
  <si>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</si>
  <si>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</si>
  <si>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</si>
  <si>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</si>
  <si>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</si>
  <si>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</si>
  <si>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</si>
  <si>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</si>
  <si>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</si>
  <si>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indexed="53"/>
        <rFont val="Arial Narrow"/>
        <family val="2"/>
      </rPr>
      <t>*Nota 1:</t>
    </r>
    <r>
      <rPr>
        <sz val="12"/>
        <color indexed="8"/>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</si>
  <si>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</si>
  <si>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</si>
  <si>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indexed="53"/>
        <rFont val="Arial Narrow"/>
        <family val="2"/>
      </rPr>
      <t>*</t>
    </r>
    <r>
      <rPr>
        <b/>
        <sz val="12"/>
        <rFont val="Arial Narrow"/>
        <family val="2"/>
      </rPr>
      <t>Atributos de</t>
    </r>
    <r>
      <rPr>
        <b/>
        <sz val="12"/>
        <color indexed="53"/>
        <rFont val="Arial Narrow"/>
        <family val="2"/>
      </rPr>
      <t xml:space="preserve"> </t>
    </r>
    <r>
      <rPr>
        <b/>
        <sz val="12"/>
        <color indexed="8"/>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</si>
  <si>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</si>
  <si>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</si>
  <si>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</si>
  <si>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</si>
  <si>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</si>
  <si>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</si>
  <si>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indexed="53"/>
        <rFont val="Arial Narrow"/>
        <family val="2"/>
      </rPr>
      <t>Paso 2: identificación del riesgo</t>
    </r>
    <r>
      <rPr>
        <sz val="11"/>
        <rFont val="Arial Narrow"/>
        <family val="2"/>
      </rPr>
      <t xml:space="preserve">, donde se explica ampliamente las bases para adelanter este análisis.
Así mismo, considere en el </t>
    </r>
    <r>
      <rPr>
        <b/>
        <sz val="11"/>
        <color indexed="5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indexed="5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</si>
  <si>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</si>
  <si>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</si>
  <si>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</si>
  <si>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</si>
  <si>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</si>
  <si>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</si>
  <si>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indexed="5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</si>
  <si>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</si>
  <si>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</si>
  <si>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</si>
  <si>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</si>
  <si>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</si>
  <si>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</si>
  <si>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</si>
  <si>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</si>
  <si>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</si>
  <si>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</si>
  <si>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</si>
  <si>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</si>
  <si>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</si>
  <si>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</si>
  <si>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indexed="5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</si>
  <si>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</si>
  <si>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</si>
  <si>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</si>
  <si>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</si>
  <si>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</si>
  <si>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</si>
  <si>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</si>
  <si>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</si>
  <si>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</si>
  <si>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</si>
  <si>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</si>
  <si>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</si>
  <si>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</si>
  <si>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</si>
  <si>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</si>
  <si>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</si>
  <si>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</si>
  <si>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indexed="5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</si>
  <si>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</si>
  <si>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</si>
  <si>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</si>
  <si>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indexed="53"/>
        <rFont val="Arial Narrow"/>
        <family val="2"/>
      </rPr>
      <t>POSIBILIDAD DE + Impacto para la entidad (Qué) + Causa Inmediata (Cómo) + Causa Raíz (Por qué)</t>
    </r>
  </si>
  <si>
    <t>Estructuración Técnica, Legal y Financiera</t>
  </si>
  <si>
    <t>Desarrollar y entregar la Estructuración Técnica, Legal y Financiera en todos sus componentes para la implementación del Sistema Estratégico de Transporte Público en la ciudad de Armenia</t>
  </si>
  <si>
    <t>El proceso contempla la estructuración de cada uno de los componentes necesarios para la puesta en operación del SETP, tales como operacional, infraestructura, tecnología, jurídico, institucional, social y financiero; así como la planificación de las fases de implementación del sistema para un horizonte de proyecto a 20 años.</t>
  </si>
  <si>
    <t>Divulgación de información confidencialidad derivada del desarrollo general de la Estructuración Técnica, Legal y Financiera ETLF del SETP, sin ésta ser pública.</t>
  </si>
  <si>
    <t>Favorecimiento de una persona, una comunidad, una empresa, intereses politicos o intereses personales</t>
  </si>
  <si>
    <t>Falta de socialización de la importancia de manejar la información de manera confidencial e implicaciones que tienen incurrir en esta falta.</t>
  </si>
  <si>
    <t>Incurrir en acciones derivadas de un conflicto de intereses.</t>
  </si>
  <si>
    <t xml:space="preserve">Intereses particulares, comerciale, politicos o economicos. </t>
  </si>
  <si>
    <t>No aplicar un proceso adecuado de selección de personal.</t>
  </si>
  <si>
    <t>Realizar un registro con actas que permite evidenciar todo lo que se habla en las reuniones</t>
  </si>
  <si>
    <t>Realizar sociliazión de la importancia de los procesos que se manejan dentro del area y las implicaciones que tiene incurrir en esta falta.</t>
  </si>
  <si>
    <t>Realizar actas de reunión por componente cada vez que sea necesario.</t>
  </si>
  <si>
    <t>Realizar un presentación que permita socializar la importancia de los procesos y las consecuencias de incurrir en la falta</t>
  </si>
  <si>
    <t>Mateo Rojas, Contratista</t>
  </si>
  <si>
    <t>ETLF, Contratistas</t>
  </si>
  <si>
    <t>Desde la fecha de aprobación de esta matriz</t>
  </si>
  <si>
    <t>Septiembre, Diciembre</t>
  </si>
  <si>
    <t>Trimestral</t>
  </si>
  <si>
    <t>Definir un proceso de selección adecuado para identificar posibles conflictos de interes</t>
  </si>
  <si>
    <t>Manejo adecuado de la información, suscribción de un acuerdo de confidencialidad</t>
  </si>
  <si>
    <t>Tener claridad de las inhabilidades e incompatibilidades derivadas por ley y utilizar los mecanismos aplicables para delegar en caso de incurrir en alguna de ellas</t>
  </si>
  <si>
    <t>Verificar si ya se cuenta con un acuerdo de confidencialidad firmado.</t>
  </si>
  <si>
    <t>Verificar la correcta aplicación de un proceso de selección que permita identificar si las personas tienen algun conflicto</t>
  </si>
  <si>
    <t>Realizar un presentación que permita socializar las inhabilidades e incompatibilidades derivadas por ley</t>
  </si>
  <si>
    <t>Código:</t>
  </si>
  <si>
    <t>F-AM-PLA-SETP-01</t>
  </si>
  <si>
    <t xml:space="preserve">Proceso : </t>
  </si>
  <si>
    <t>Versión:</t>
  </si>
  <si>
    <t xml:space="preserve">Fecha de última actualización : </t>
  </si>
  <si>
    <t>Fecha:</t>
  </si>
  <si>
    <t>15/17/2021</t>
  </si>
  <si>
    <r>
      <t xml:space="preserve">Elaborado por: </t>
    </r>
    <r>
      <rPr>
        <sz val="14"/>
        <rFont val="Arial"/>
        <family val="2"/>
      </rPr>
      <t xml:space="preserve">Nicolas Martinez sanclemente  - Contratista
Revisado por: Johan Mauricio Castañeda Morales - Contratista                           </t>
    </r>
  </si>
  <si>
    <t>ETLF</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</si>
</sst>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s>
  <fonts count="127">
    <font>
      <sz val="11"/>
      <color theme="1"/>
      <name val="Calibri"/>
      <family val="2"/>
    </font>
    <font>
      <sz val="11"/>
      <color indexed="8"/>
      <name val="Calibri"/>
      <family val="2"/>
    </font>
    <font>
      <sz val="11"/>
      <color indexed="8"/>
      <name val="Arial Narrow"/>
      <family val="2"/>
    </font>
    <font>
      <sz val="11"/>
      <name val="Arial Narrow"/>
      <family val="2"/>
    </font>
    <font>
      <b/>
      <sz val="11"/>
      <color indexed="53"/>
      <name val="Arial Narrow"/>
      <family val="2"/>
    </font>
    <font>
      <sz val="18"/>
      <name val="Arial"/>
      <family val="2"/>
    </font>
    <font>
      <sz val="24"/>
      <name val="Arial"/>
      <family val="2"/>
    </font>
    <font>
      <sz val="12"/>
      <color indexed="8"/>
      <name val="Arial Narrow"/>
      <family val="2"/>
    </font>
    <font>
      <b/>
      <sz val="12"/>
      <color indexed="8"/>
      <name val="Arial Narrow"/>
      <family val="2"/>
    </font>
    <font>
      <b/>
      <sz val="12"/>
      <color indexed="53"/>
      <name val="Arial Narrow"/>
      <family val="2"/>
    </font>
    <font>
      <b/>
      <sz val="12"/>
      <name val="Arial Narrow"/>
      <family val="2"/>
    </font>
    <font>
      <sz val="10"/>
      <name val="Arial"/>
      <family val="2"/>
    </font>
    <font>
      <sz val="12"/>
      <name val="Times New Roman"/>
      <family val="1"/>
    </font>
    <font>
      <sz val="10"/>
      <name val="Arial Narrow"/>
      <family val="2"/>
    </font>
    <font>
      <b/>
      <sz val="14"/>
      <name val="Arial Narrow"/>
      <family val="2"/>
    </font>
    <font>
      <b/>
      <u val="single"/>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indexed="53"/>
      <name val="Arial Narrow"/>
      <family val="2"/>
    </font>
    <font>
      <b/>
      <sz val="10"/>
      <color indexed="53"/>
      <name val="Arial Narrow"/>
      <family val="2"/>
    </font>
    <font>
      <sz val="10"/>
      <color indexed="8"/>
      <name val="Calibri"/>
      <family val="2"/>
    </font>
    <font>
      <b/>
      <sz val="11"/>
      <color indexed="8"/>
      <name val="Arial Narrow"/>
      <family val="2"/>
    </font>
    <font>
      <sz val="10"/>
      <color indexed="8"/>
      <name val="Arial Narrow"/>
      <family val="2"/>
    </font>
    <font>
      <b/>
      <sz val="20"/>
      <color indexed="8"/>
      <name val="Arial Narrow"/>
      <family val="2"/>
    </font>
    <font>
      <sz val="20"/>
      <color indexed="8"/>
      <name val="Arial Narrow"/>
      <family val="2"/>
    </font>
    <font>
      <sz val="20"/>
      <color indexed="9"/>
      <name val="Arial Narrow"/>
      <family val="2"/>
    </font>
    <font>
      <sz val="11"/>
      <name val="Calibri"/>
      <family val="2"/>
    </font>
    <font>
      <sz val="11"/>
      <color indexed="9"/>
      <name val="Calibri"/>
      <family val="2"/>
    </font>
    <font>
      <sz val="16"/>
      <color indexed="10"/>
      <name val="Arial Narrow"/>
      <family val="2"/>
    </font>
    <font>
      <sz val="16"/>
      <color indexed="10"/>
      <name val="Calibri"/>
      <family val="2"/>
    </font>
    <font>
      <sz val="11"/>
      <color indexed="10"/>
      <name val="Calibri"/>
      <family val="2"/>
    </font>
    <font>
      <sz val="16"/>
      <color indexed="8"/>
      <name val="Arial Narrow"/>
      <family val="2"/>
    </font>
    <font>
      <sz val="11"/>
      <color indexed="8"/>
      <name val="Arial"/>
      <family val="2"/>
    </font>
    <font>
      <b/>
      <sz val="24"/>
      <color indexed="8"/>
      <name val="Arial Narrow"/>
      <family val="2"/>
    </font>
    <font>
      <sz val="26"/>
      <color indexed="8"/>
      <name val="Arial Narrow"/>
      <family val="2"/>
    </font>
    <font>
      <sz val="26"/>
      <color indexed="9"/>
      <name val="Arial Narrow"/>
      <family val="2"/>
    </font>
    <font>
      <b/>
      <sz val="12"/>
      <color indexed="8"/>
      <name val="Calibri"/>
      <family val="2"/>
    </font>
    <font>
      <b/>
      <sz val="18"/>
      <color indexed="8"/>
      <name val="Calibri"/>
      <family val="2"/>
    </font>
    <font>
      <sz val="16"/>
      <color indexed="8"/>
      <name val="Calibri"/>
      <family val="2"/>
    </font>
    <font>
      <sz val="12"/>
      <color indexed="8"/>
      <name val="Calibri"/>
      <family val="2"/>
    </font>
    <font>
      <b/>
      <sz val="9"/>
      <color indexed="8"/>
      <name val="Arial Narrow"/>
      <family val="2"/>
    </font>
    <font>
      <b/>
      <sz val="18"/>
      <color indexed="8"/>
      <name val="Arial Narrow"/>
      <family val="2"/>
    </font>
    <font>
      <b/>
      <sz val="14"/>
      <color indexed="8"/>
      <name val="Arial Narrow"/>
      <family val="2"/>
    </font>
    <font>
      <sz val="14"/>
      <color indexed="8"/>
      <name val="Arial Narrow"/>
      <family val="2"/>
    </font>
    <font>
      <b/>
      <sz val="22"/>
      <color indexed="8"/>
      <name val="Arial Narrow"/>
      <family val="2"/>
    </font>
    <font>
      <b/>
      <sz val="28"/>
      <color indexed="8"/>
      <name val="Calibri"/>
      <family val="2"/>
    </font>
    <font>
      <b/>
      <sz val="40"/>
      <color indexed="8"/>
      <name val="Calibri"/>
      <family val="2"/>
    </font>
    <font>
      <sz val="28"/>
      <color indexed="8"/>
      <name val="Calibri"/>
      <family val="2"/>
    </font>
    <font>
      <b/>
      <sz val="36"/>
      <color indexed="8"/>
      <name val="Calibri"/>
      <family val="2"/>
    </font>
    <font>
      <b/>
      <sz val="20"/>
      <color indexed="8"/>
      <name val="Calibri"/>
      <family val="2"/>
    </font>
    <font>
      <b/>
      <sz val="24"/>
      <color indexed="8"/>
      <name val="Calibri"/>
      <family val="2"/>
    </font>
    <font>
      <sz val="24"/>
      <color indexed="8"/>
      <name val="Arial Narrow"/>
      <family val="2"/>
    </font>
    <font>
      <sz val="18"/>
      <color indexed="8"/>
      <name val="Arial Narrow"/>
      <family val="2"/>
    </font>
    <font>
      <b/>
      <sz val="26"/>
      <color indexed="8"/>
      <name val="Arial Narrow"/>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name val="Arial"/>
      <family val="2"/>
    </font>
    <font>
      <b/>
      <u val="single"/>
      <sz val="14"/>
      <color indexed="18"/>
      <name val="Arial"/>
      <family val="2"/>
    </font>
    <font>
      <sz val="16"/>
      <name val="Arial"/>
      <family val="2"/>
    </font>
    <font>
      <sz val="14"/>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Narrow"/>
      <family val="2"/>
    </font>
    <font>
      <b/>
      <sz val="11"/>
      <color theme="1"/>
      <name val="Arial Narrow"/>
      <family val="2"/>
    </font>
    <font>
      <sz val="10"/>
      <color rgb="FF000000"/>
      <name val="Arial Narrow"/>
      <family val="2"/>
    </font>
    <font>
      <b/>
      <sz val="20"/>
      <color rgb="FF000000"/>
      <name val="Arial Narrow"/>
      <family val="2"/>
    </font>
    <font>
      <sz val="20"/>
      <color rgb="FF000000"/>
      <name val="Arial Narrow"/>
      <family val="2"/>
    </font>
    <font>
      <sz val="20"/>
      <color rgb="FFFFFFFF"/>
      <name val="Arial Narrow"/>
      <family val="2"/>
    </font>
    <font>
      <sz val="16"/>
      <color rgb="FFFF0000"/>
      <name val="Arial Narrow"/>
      <family val="2"/>
    </font>
    <font>
      <sz val="16"/>
      <color rgb="FFFF0000"/>
      <name val="Calibri"/>
      <family val="2"/>
    </font>
    <font>
      <sz val="16"/>
      <color rgb="FF000000"/>
      <name val="Arial Narrow"/>
      <family val="2"/>
    </font>
    <font>
      <sz val="11"/>
      <color rgb="FF030303"/>
      <name val="Arial"/>
      <family val="2"/>
    </font>
    <font>
      <b/>
      <sz val="24"/>
      <color rgb="FF000000"/>
      <name val="Arial Narrow"/>
      <family val="2"/>
    </font>
    <font>
      <sz val="26"/>
      <color rgb="FF000000"/>
      <name val="Arial Narrow"/>
      <family val="2"/>
    </font>
    <font>
      <sz val="26"/>
      <color rgb="FFFFFFFF"/>
      <name val="Arial Narrow"/>
      <family val="2"/>
    </font>
    <font>
      <b/>
      <sz val="12"/>
      <color rgb="FF000000"/>
      <name val="Calibri"/>
      <family val="2"/>
    </font>
    <font>
      <b/>
      <sz val="18"/>
      <color rgb="FF000000"/>
      <name val="Calibri"/>
      <family val="2"/>
    </font>
    <font>
      <sz val="16"/>
      <color theme="1"/>
      <name val="Calibri"/>
      <family val="2"/>
    </font>
    <font>
      <sz val="12"/>
      <color theme="1"/>
      <name val="Calibri"/>
      <family val="2"/>
    </font>
    <font>
      <b/>
      <sz val="12"/>
      <color rgb="FF000000"/>
      <name val="Arial Narrow"/>
      <family val="2"/>
    </font>
    <font>
      <sz val="12"/>
      <color rgb="FF000000"/>
      <name val="Arial Narrow"/>
      <family val="2"/>
    </font>
    <font>
      <b/>
      <sz val="9"/>
      <color theme="1"/>
      <name val="Arial Narrow"/>
      <family val="2"/>
    </font>
    <font>
      <sz val="10"/>
      <color theme="1"/>
      <name val="Arial Narrow"/>
      <family val="2"/>
    </font>
    <font>
      <sz val="14"/>
      <color theme="1"/>
      <name val="Arial Narrow"/>
      <family val="2"/>
    </font>
    <font>
      <b/>
      <sz val="22"/>
      <color theme="1"/>
      <name val="Arial Narrow"/>
      <family val="2"/>
    </font>
    <font>
      <b/>
      <sz val="18"/>
      <color theme="1"/>
      <name val="Arial Narrow"/>
      <family val="2"/>
    </font>
    <font>
      <b/>
      <sz val="14"/>
      <color theme="1"/>
      <name val="Arial Narrow"/>
      <family val="2"/>
    </font>
    <font>
      <b/>
      <sz val="40"/>
      <color rgb="FF000000"/>
      <name val="Calibri"/>
      <family val="2"/>
    </font>
    <font>
      <b/>
      <sz val="36"/>
      <color rgb="FF000000"/>
      <name val="Calibri"/>
      <family val="2"/>
    </font>
    <font>
      <sz val="28"/>
      <color theme="1"/>
      <name val="Calibri"/>
      <family val="2"/>
    </font>
    <font>
      <b/>
      <sz val="28"/>
      <color rgb="FF000000"/>
      <name val="Calibri"/>
      <family val="2"/>
    </font>
    <font>
      <b/>
      <sz val="24"/>
      <color rgb="FF000000"/>
      <name val="Calibri"/>
      <family val="2"/>
    </font>
    <font>
      <b/>
      <sz val="20"/>
      <color theme="1"/>
      <name val="Calibri"/>
      <family val="2"/>
    </font>
    <font>
      <sz val="24"/>
      <color theme="1"/>
      <name val="Arial Narrow"/>
      <family val="2"/>
    </font>
    <font>
      <sz val="18"/>
      <color theme="1"/>
      <name val="Arial Narrow"/>
      <family val="2"/>
    </font>
    <font>
      <b/>
      <sz val="26"/>
      <color theme="1"/>
      <name val="Arial Narrow"/>
      <family val="2"/>
    </font>
    <font>
      <b/>
      <sz val="14"/>
      <color rgb="FF000000"/>
      <name val="Arial Narrow"/>
      <family val="2"/>
    </font>
    <font>
      <sz val="12"/>
      <color theme="1"/>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rgb="FFD9D9D9"/>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ashed">
        <color theme="9" tint="-0.24993999302387238"/>
      </left>
      <right style="dashed">
        <color theme="9" tint="-0.24993999302387238"/>
      </right>
      <top style="dashed">
        <color theme="9" tint="-0.24993999302387238"/>
      </top>
      <bottom style="dashed">
        <color theme="9" tint="-0.24993999302387238"/>
      </bottom>
    </border>
    <border>
      <left style="dotted">
        <color rgb="FFF79646"/>
      </left>
      <right style="dotted">
        <color rgb="FFF79646"/>
      </right>
      <top style="dotted">
        <color rgb="FFF79646"/>
      </top>
      <bottom style="dotted">
        <color rgb="FFF79646"/>
      </bottom>
    </border>
    <border>
      <left style="dotted">
        <color rgb="FFF79646"/>
      </left>
      <right style="dotted">
        <color rgb="FFF79646"/>
      </right>
      <top/>
      <bottom style="dotted">
        <color rgb="FFF79646"/>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thin"/>
      <bottom/>
    </border>
    <border>
      <left/>
      <right/>
      <top style="thin"/>
      <bottom/>
    </border>
    <border>
      <left/>
      <right style="medium"/>
      <top style="thin"/>
      <botto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dashed">
        <color theme="9" tint="-0.24993999302387238"/>
      </left>
      <right style="dashed">
        <color theme="9" tint="-0.24993999302387238"/>
      </right>
      <top style="dashed">
        <color theme="9" tint="-0.24993999302387238"/>
      </top>
      <bottom/>
    </border>
    <border>
      <left style="hair"/>
      <right/>
      <top style="hair"/>
      <bottom style="hair"/>
    </border>
    <border>
      <left/>
      <right style="double"/>
      <top style="hair"/>
      <bottom style="hair"/>
    </border>
    <border>
      <left style="double"/>
      <right/>
      <top style="hair"/>
      <bottom style="hair"/>
    </border>
    <border>
      <left/>
      <right style="hair"/>
      <top style="hair"/>
      <bottom style="hair"/>
    </border>
    <border>
      <left style="double"/>
      <right style="hair"/>
      <top style="thin"/>
      <bottom style="hair"/>
    </border>
    <border>
      <left style="hair"/>
      <right style="hair"/>
      <top style="thin"/>
      <bottom style="hair"/>
    </border>
    <border>
      <left style="hair"/>
      <right/>
      <top style="thin"/>
      <bottom style="hair"/>
    </border>
    <border>
      <left/>
      <right style="double"/>
      <top style="thin"/>
      <bottom style="hair"/>
    </border>
    <border>
      <left style="double"/>
      <right style="hair"/>
      <top style="hair"/>
      <bottom style="hair"/>
    </border>
    <border>
      <left style="hair"/>
      <right style="hair"/>
      <top style="hair"/>
      <bottom style="hair"/>
    </border>
    <border>
      <left style="double"/>
      <right/>
      <top style="hair"/>
      <bottom style="double"/>
    </border>
    <border>
      <left/>
      <right style="hair"/>
      <top style="hair"/>
      <bottom style="double"/>
    </border>
    <border>
      <left style="hair"/>
      <right/>
      <top style="hair"/>
      <bottom style="double"/>
    </border>
    <border>
      <left/>
      <right style="double"/>
      <top style="hair"/>
      <bottom style="double"/>
    </border>
    <border>
      <left style="medium"/>
      <right/>
      <top style="medium"/>
      <bottom style="thin"/>
    </border>
    <border>
      <left/>
      <right/>
      <top style="medium"/>
      <bottom style="thin"/>
    </border>
    <border>
      <left/>
      <right style="medium"/>
      <top style="medium"/>
      <bottom style="thin"/>
    </border>
    <border>
      <left style="medium"/>
      <right/>
      <top/>
      <bottom style="thin"/>
    </border>
    <border>
      <left/>
      <right/>
      <top/>
      <bottom style="thin"/>
    </border>
    <border>
      <left/>
      <right style="medium"/>
      <top/>
      <bottom style="thin"/>
    </border>
    <border>
      <left style="double"/>
      <right/>
      <top style="double"/>
      <bottom/>
    </border>
    <border>
      <left/>
      <right style="thin">
        <color theme="0"/>
      </right>
      <top style="double"/>
      <bottom/>
    </border>
    <border>
      <left style="thin">
        <color theme="0"/>
      </left>
      <right/>
      <top style="double"/>
      <bottom style="thin"/>
    </border>
    <border>
      <left/>
      <right style="double"/>
      <top style="double"/>
      <bottom style="thin"/>
    </border>
    <border>
      <left style="dashed">
        <color theme="9" tint="-0.24993999302387238"/>
      </left>
      <right/>
      <top style="dashed">
        <color theme="9" tint="-0.24993999302387238"/>
      </top>
      <bottom style="dashed">
        <color theme="9" tint="-0.24993999302387238"/>
      </bottom>
    </border>
    <border>
      <left/>
      <right/>
      <top style="dashed">
        <color theme="9" tint="-0.24993999302387238"/>
      </top>
      <bottom style="dashed">
        <color theme="9" tint="-0.24993999302387238"/>
      </bottom>
    </border>
    <border>
      <left/>
      <right style="dashed">
        <color theme="9" tint="-0.24993999302387238"/>
      </right>
      <top style="dashed">
        <color theme="9" tint="-0.24993999302387238"/>
      </top>
      <bottom style="dashed">
        <color theme="9" tint="-0.24993999302387238"/>
      </bottom>
    </border>
    <border>
      <left style="dashed">
        <color theme="9" tint="-0.24993999302387238"/>
      </left>
      <right/>
      <top style="dashed">
        <color theme="9" tint="-0.24993999302387238"/>
      </top>
      <bottom/>
    </border>
    <border>
      <left/>
      <right/>
      <top style="dashed">
        <color theme="9" tint="-0.24993999302387238"/>
      </top>
      <bottom/>
    </border>
    <border>
      <left/>
      <right style="dashed">
        <color theme="9" tint="-0.24993999302387238"/>
      </right>
      <top style="dashed">
        <color theme="9" tint="-0.24993999302387238"/>
      </top>
      <bottom/>
    </border>
    <border>
      <left style="dashed">
        <color theme="9" tint="-0.24993999302387238"/>
      </left>
      <right/>
      <top/>
      <bottom style="dashed">
        <color theme="9" tint="-0.24993999302387238"/>
      </bottom>
    </border>
    <border>
      <left/>
      <right/>
      <top/>
      <bottom style="dashed">
        <color theme="9" tint="-0.24993999302387238"/>
      </bottom>
    </border>
    <border>
      <left/>
      <right style="dashed">
        <color theme="9" tint="-0.24993999302387238"/>
      </right>
      <top/>
      <bottom style="dashed">
        <color theme="9" tint="-0.24993999302387238"/>
      </bottom>
    </border>
    <border>
      <left style="dashed">
        <color theme="9" tint="-0.24993999302387238"/>
      </left>
      <right style="dashed">
        <color theme="9" tint="-0.24993999302387238"/>
      </right>
      <top/>
      <bottom/>
    </border>
    <border>
      <left style="dashed">
        <color theme="9" tint="-0.24993999302387238"/>
      </left>
      <right style="dashed">
        <color theme="9" tint="-0.24993999302387238"/>
      </right>
      <top/>
      <bottom style="dashed">
        <color theme="9" tint="-0.24993999302387238"/>
      </bottom>
    </border>
    <border>
      <left style="dashed">
        <color theme="9" tint="-0.24993999302387238"/>
      </left>
      <right/>
      <top/>
      <bottom/>
    </border>
    <border>
      <left style="medium">
        <color theme="0"/>
      </left>
      <right/>
      <top style="medium">
        <color theme="0"/>
      </top>
      <bottom/>
    </border>
    <border>
      <left/>
      <right/>
      <top style="medium">
        <color theme="0"/>
      </top>
      <bottom/>
    </border>
    <border>
      <left/>
      <right style="medium">
        <color theme="0"/>
      </right>
      <top style="medium">
        <color theme="0"/>
      </top>
      <bottom/>
    </border>
    <border>
      <left style="medium">
        <color theme="0"/>
      </left>
      <right/>
      <top/>
      <bottom/>
    </border>
    <border>
      <left/>
      <right style="medium">
        <color theme="0"/>
      </right>
      <top/>
      <bottom/>
    </border>
    <border>
      <left style="medium">
        <color theme="0"/>
      </left>
      <right/>
      <top/>
      <bottom style="medium">
        <color theme="0"/>
      </bottom>
    </border>
    <border>
      <left/>
      <right/>
      <top/>
      <bottom style="medium">
        <color theme="0"/>
      </bottom>
    </border>
    <border>
      <left/>
      <right style="medium">
        <color theme="0"/>
      </right>
      <top/>
      <bottom style="medium">
        <color theme="0"/>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medium"/>
      <right style="thin"/>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4" fillId="20" borderId="0" applyNumberFormat="0" applyBorder="0" applyAlignment="0" applyProtection="0"/>
    <xf numFmtId="0" fontId="75" fillId="21" borderId="1" applyNumberFormat="0" applyAlignment="0" applyProtection="0"/>
    <xf numFmtId="0" fontId="76" fillId="22" borderId="2" applyNumberFormat="0" applyAlignment="0" applyProtection="0"/>
    <xf numFmtId="0" fontId="77" fillId="0" borderId="3" applyNumberFormat="0" applyFill="0" applyAlignment="0" applyProtection="0"/>
    <xf numFmtId="0" fontId="78" fillId="0" borderId="4" applyNumberFormat="0" applyFill="0" applyAlignment="0" applyProtection="0"/>
    <xf numFmtId="0" fontId="79" fillId="0" borderId="0" applyNumberFormat="0" applyFill="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0" fillId="28" borderId="0" applyNumberFormat="0" applyBorder="0" applyAlignment="0" applyProtection="0"/>
    <xf numFmtId="0" fontId="81" fillId="29" borderId="1" applyNumberFormat="0" applyAlignment="0" applyProtection="0"/>
    <xf numFmtId="0" fontId="8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1" borderId="0" applyNumberFormat="0" applyBorder="0" applyAlignment="0" applyProtection="0"/>
    <xf numFmtId="0" fontId="11" fillId="0" borderId="0">
      <alignment/>
      <protection/>
    </xf>
    <xf numFmtId="0" fontId="84" fillId="0" borderId="0">
      <alignment/>
      <protection/>
    </xf>
    <xf numFmtId="0" fontId="12" fillId="0" borderId="0">
      <alignment/>
      <protection/>
    </xf>
    <xf numFmtId="0" fontId="0" fillId="32" borderId="5" applyNumberFormat="0" applyFont="0" applyAlignment="0" applyProtection="0"/>
    <xf numFmtId="9" fontId="0" fillId="0" borderId="0" applyFont="0" applyFill="0" applyBorder="0" applyAlignment="0" applyProtection="0"/>
    <xf numFmtId="0" fontId="85" fillId="21" borderId="6"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7" applyNumberFormat="0" applyFill="0" applyAlignment="0" applyProtection="0"/>
    <xf numFmtId="0" fontId="79" fillId="0" borderId="8" applyNumberFormat="0" applyFill="0" applyAlignment="0" applyProtection="0"/>
    <xf numFmtId="0" fontId="90" fillId="0" borderId="9" applyNumberFormat="0" applyFill="0" applyAlignment="0" applyProtection="0"/>
  </cellStyleXfs>
  <cellXfs count="414">
    <xf numFmtId="0" fontId="0" fillId="0" borderId="0" xfId="0" applyFont="1" applyAlignment="1">
      <alignment/>
    </xf>
    <xf numFmtId="0" fontId="91" fillId="0" borderId="0" xfId="0" applyFont="1" applyAlignment="1">
      <alignment/>
    </xf>
    <xf numFmtId="0" fontId="91" fillId="0" borderId="0" xfId="0" applyFont="1" applyAlignment="1">
      <alignment horizontal="center" vertical="center"/>
    </xf>
    <xf numFmtId="0" fontId="91" fillId="0" borderId="0" xfId="0" applyFont="1" applyAlignment="1">
      <alignment vertical="center"/>
    </xf>
    <xf numFmtId="0" fontId="92" fillId="13" borderId="0" xfId="0" applyFont="1" applyFill="1" applyAlignment="1">
      <alignment horizontal="center" vertical="center"/>
    </xf>
    <xf numFmtId="0" fontId="91" fillId="0" borderId="0" xfId="0" applyFont="1" applyAlignment="1">
      <alignment horizontal="center"/>
    </xf>
    <xf numFmtId="0" fontId="91" fillId="0" borderId="10" xfId="0" applyFont="1" applyBorder="1" applyAlignment="1">
      <alignment horizontal="center" vertical="center"/>
    </xf>
    <xf numFmtId="0" fontId="92" fillId="13" borderId="10" xfId="0" applyFont="1" applyFill="1" applyBorder="1" applyAlignment="1">
      <alignment horizontal="center" vertical="center" textRotation="90"/>
    </xf>
    <xf numFmtId="0" fontId="91" fillId="33" borderId="0" xfId="0" applyFont="1" applyFill="1" applyAlignment="1">
      <alignment/>
    </xf>
    <xf numFmtId="0" fontId="84" fillId="0" borderId="0" xfId="0" applyFont="1" applyAlignment="1">
      <alignment/>
    </xf>
    <xf numFmtId="0" fontId="93" fillId="0" borderId="11" xfId="0" applyFont="1" applyBorder="1" applyAlignment="1">
      <alignment horizontal="left" vertical="center" wrapText="1" indent="1" readingOrder="1"/>
    </xf>
    <xf numFmtId="0" fontId="5" fillId="0" borderId="0" xfId="0" applyFont="1" applyAlignment="1">
      <alignment horizontal="center" vertical="center" wrapText="1"/>
    </xf>
    <xf numFmtId="0" fontId="94" fillId="34" borderId="0" xfId="0" applyFont="1" applyFill="1" applyAlignment="1">
      <alignment horizontal="center" vertical="center" wrapText="1" readingOrder="1"/>
    </xf>
    <xf numFmtId="0" fontId="95" fillId="35" borderId="12" xfId="0" applyFont="1" applyFill="1" applyBorder="1" applyAlignment="1">
      <alignment horizontal="center" vertical="center" wrapText="1" readingOrder="1"/>
    </xf>
    <xf numFmtId="0" fontId="95" fillId="0" borderId="12" xfId="0" applyFont="1" applyBorder="1" applyAlignment="1">
      <alignment horizontal="justify" vertical="center" wrapText="1" readingOrder="1"/>
    </xf>
    <xf numFmtId="9" fontId="95" fillId="0" borderId="12" xfId="0" applyNumberFormat="1" applyFont="1" applyBorder="1" applyAlignment="1">
      <alignment horizontal="center" vertical="center" wrapText="1" readingOrder="1"/>
    </xf>
    <xf numFmtId="0" fontId="95" fillId="36" borderId="11" xfId="0" applyFont="1" applyFill="1" applyBorder="1" applyAlignment="1">
      <alignment horizontal="center" vertical="center" wrapText="1" readingOrder="1"/>
    </xf>
    <xf numFmtId="0" fontId="95" fillId="0" borderId="11" xfId="0" applyFont="1" applyBorder="1" applyAlignment="1">
      <alignment horizontal="justify" vertical="center" wrapText="1" readingOrder="1"/>
    </xf>
    <xf numFmtId="9" fontId="95" fillId="0" borderId="11" xfId="0" applyNumberFormat="1" applyFont="1" applyBorder="1" applyAlignment="1">
      <alignment horizontal="center" vertical="center" wrapText="1" readingOrder="1"/>
    </xf>
    <xf numFmtId="0" fontId="95" fillId="37" borderId="11" xfId="0" applyFont="1" applyFill="1" applyBorder="1" applyAlignment="1">
      <alignment horizontal="center" vertical="center" wrapText="1" readingOrder="1"/>
    </xf>
    <xf numFmtId="0" fontId="95" fillId="38" borderId="11" xfId="0" applyFont="1" applyFill="1" applyBorder="1" applyAlignment="1">
      <alignment horizontal="center" vertical="center" wrapText="1" readingOrder="1"/>
    </xf>
    <xf numFmtId="0" fontId="96" fillId="39" borderId="11" xfId="0" applyFont="1" applyFill="1" applyBorder="1" applyAlignment="1">
      <alignment horizontal="center" vertical="center" wrapText="1" readingOrder="1"/>
    </xf>
    <xf numFmtId="0" fontId="28" fillId="0" borderId="0" xfId="0" applyFont="1" applyAlignment="1">
      <alignment/>
    </xf>
    <xf numFmtId="0" fontId="80" fillId="0" borderId="0" xfId="0" applyFont="1" applyAlignment="1">
      <alignment/>
    </xf>
    <xf numFmtId="0" fontId="92" fillId="0" borderId="0" xfId="0" applyFont="1" applyAlignment="1">
      <alignment horizontal="left" vertical="center"/>
    </xf>
    <xf numFmtId="0" fontId="92" fillId="33" borderId="0" xfId="0" applyFont="1" applyFill="1" applyAlignment="1">
      <alignment horizontal="center" vertical="center"/>
    </xf>
    <xf numFmtId="0" fontId="91" fillId="33" borderId="0" xfId="0" applyFont="1" applyFill="1" applyAlignment="1">
      <alignment vertical="center"/>
    </xf>
    <xf numFmtId="0" fontId="91" fillId="33" borderId="0" xfId="0" applyFont="1" applyFill="1" applyAlignment="1">
      <alignment horizontal="center"/>
    </xf>
    <xf numFmtId="0" fontId="91" fillId="33" borderId="0" xfId="0" applyFont="1" applyFill="1" applyAlignment="1">
      <alignment horizontal="center" vertical="center"/>
    </xf>
    <xf numFmtId="0" fontId="91" fillId="33" borderId="0" xfId="0" applyFont="1" applyFill="1" applyAlignment="1">
      <alignment horizontal="left" vertical="center"/>
    </xf>
    <xf numFmtId="0" fontId="97" fillId="0" borderId="0" xfId="0" applyFont="1" applyFill="1" applyAlignment="1">
      <alignment vertical="center"/>
    </xf>
    <xf numFmtId="0" fontId="98" fillId="0" borderId="0" xfId="0" applyFont="1" applyFill="1" applyAlignment="1">
      <alignment/>
    </xf>
    <xf numFmtId="0" fontId="86" fillId="0" borderId="0" xfId="0" applyFont="1" applyAlignment="1">
      <alignment/>
    </xf>
    <xf numFmtId="0" fontId="0" fillId="0" borderId="0" xfId="0" applyAlignment="1">
      <alignment/>
    </xf>
    <xf numFmtId="0" fontId="99" fillId="0" borderId="0" xfId="0" applyFont="1" applyBorder="1" applyAlignment="1">
      <alignment horizontal="justify" vertical="center" wrapText="1" readingOrder="1"/>
    </xf>
    <xf numFmtId="0" fontId="100" fillId="0" borderId="0" xfId="0" applyFont="1" applyAlignment="1">
      <alignment/>
    </xf>
    <xf numFmtId="0" fontId="101" fillId="34" borderId="0" xfId="0" applyFont="1" applyFill="1" applyAlignment="1">
      <alignment horizontal="center" vertical="center" wrapText="1" readingOrder="1"/>
    </xf>
    <xf numFmtId="0" fontId="102" fillId="0" borderId="12" xfId="0" applyFont="1" applyBorder="1" applyAlignment="1">
      <alignment horizontal="justify" vertical="center" wrapText="1" readingOrder="1"/>
    </xf>
    <xf numFmtId="0" fontId="102" fillId="0" borderId="11" xfId="0" applyFont="1" applyBorder="1" applyAlignment="1">
      <alignment horizontal="justify" vertical="center" wrapText="1" readingOrder="1"/>
    </xf>
    <xf numFmtId="0" fontId="102" fillId="35" borderId="12" xfId="0" applyFont="1" applyFill="1" applyBorder="1" applyAlignment="1">
      <alignment horizontal="center" vertical="center" wrapText="1" readingOrder="1"/>
    </xf>
    <xf numFmtId="0" fontId="102" fillId="36" borderId="11" xfId="0" applyFont="1" applyFill="1" applyBorder="1" applyAlignment="1">
      <alignment horizontal="center" vertical="center" wrapText="1" readingOrder="1"/>
    </xf>
    <xf numFmtId="0" fontId="102" fillId="37" borderId="11" xfId="0" applyFont="1" applyFill="1" applyBorder="1" applyAlignment="1">
      <alignment horizontal="center" vertical="center" wrapText="1" readingOrder="1"/>
    </xf>
    <xf numFmtId="0" fontId="102" fillId="38" borderId="11" xfId="0" applyFont="1" applyFill="1" applyBorder="1" applyAlignment="1">
      <alignment horizontal="center" vertical="center" wrapText="1" readingOrder="1"/>
    </xf>
    <xf numFmtId="0" fontId="103" fillId="39" borderId="11" xfId="0" applyFont="1" applyFill="1" applyBorder="1" applyAlignment="1">
      <alignment horizontal="center" vertical="center" wrapText="1" readingOrder="1"/>
    </xf>
    <xf numFmtId="0" fontId="102" fillId="0" borderId="12" xfId="0" applyFont="1" applyBorder="1" applyAlignment="1">
      <alignment horizontal="center" vertical="center" wrapText="1" readingOrder="1"/>
    </xf>
    <xf numFmtId="0" fontId="102" fillId="0" borderId="11" xfId="0" applyFont="1" applyBorder="1" applyAlignment="1">
      <alignment horizontal="center" vertical="center" wrapText="1" readingOrder="1"/>
    </xf>
    <xf numFmtId="0" fontId="104" fillId="40" borderId="13" xfId="0" applyFont="1" applyFill="1" applyBorder="1" applyAlignment="1" applyProtection="1">
      <alignment horizontal="center" vertical="center" wrapText="1" readingOrder="1"/>
      <protection hidden="1"/>
    </xf>
    <xf numFmtId="0" fontId="104" fillId="40" borderId="14" xfId="0" applyFont="1" applyFill="1" applyBorder="1" applyAlignment="1" applyProtection="1">
      <alignment horizontal="center" vertical="center" wrapText="1" readingOrder="1"/>
      <protection hidden="1"/>
    </xf>
    <xf numFmtId="0" fontId="104" fillId="40" borderId="15" xfId="0" applyFont="1" applyFill="1" applyBorder="1" applyAlignment="1" applyProtection="1">
      <alignment horizontal="center" vertical="center" wrapText="1" readingOrder="1"/>
      <protection hidden="1"/>
    </xf>
    <xf numFmtId="0" fontId="104" fillId="41" borderId="13" xfId="0" applyFont="1" applyFill="1" applyBorder="1" applyAlignment="1" applyProtection="1">
      <alignment horizontal="center" wrapText="1" readingOrder="1"/>
      <protection hidden="1"/>
    </xf>
    <xf numFmtId="0" fontId="104" fillId="41" borderId="14" xfId="0" applyFont="1" applyFill="1" applyBorder="1" applyAlignment="1" applyProtection="1">
      <alignment horizontal="center" wrapText="1" readingOrder="1"/>
      <protection hidden="1"/>
    </xf>
    <xf numFmtId="0" fontId="104" fillId="41" borderId="15" xfId="0" applyFont="1" applyFill="1" applyBorder="1" applyAlignment="1" applyProtection="1">
      <alignment horizontal="center" wrapText="1" readingOrder="1"/>
      <protection hidden="1"/>
    </xf>
    <xf numFmtId="0" fontId="104" fillId="40" borderId="16" xfId="0" applyFont="1" applyFill="1" applyBorder="1" applyAlignment="1" applyProtection="1">
      <alignment horizontal="center" vertical="center" wrapText="1" readingOrder="1"/>
      <protection hidden="1"/>
    </xf>
    <xf numFmtId="0" fontId="104" fillId="40" borderId="0" xfId="0" applyFont="1" applyFill="1" applyBorder="1" applyAlignment="1" applyProtection="1">
      <alignment horizontal="center" vertical="center" wrapText="1" readingOrder="1"/>
      <protection hidden="1"/>
    </xf>
    <xf numFmtId="0" fontId="104" fillId="40" borderId="17" xfId="0" applyFont="1" applyFill="1" applyBorder="1" applyAlignment="1" applyProtection="1">
      <alignment horizontal="center" vertical="center" wrapText="1" readingOrder="1"/>
      <protection hidden="1"/>
    </xf>
    <xf numFmtId="0" fontId="104" fillId="41" borderId="16" xfId="0" applyFont="1" applyFill="1" applyBorder="1" applyAlignment="1" applyProtection="1">
      <alignment horizontal="center" wrapText="1" readingOrder="1"/>
      <protection hidden="1"/>
    </xf>
    <xf numFmtId="0" fontId="104" fillId="41" borderId="0" xfId="0" applyFont="1" applyFill="1" applyBorder="1" applyAlignment="1" applyProtection="1">
      <alignment horizontal="center" wrapText="1" readingOrder="1"/>
      <protection hidden="1"/>
    </xf>
    <xf numFmtId="0" fontId="104" fillId="41" borderId="17" xfId="0" applyFont="1" applyFill="1" applyBorder="1" applyAlignment="1" applyProtection="1">
      <alignment horizontal="center" wrapText="1" readingOrder="1"/>
      <protection hidden="1"/>
    </xf>
    <xf numFmtId="0" fontId="104" fillId="40" borderId="0" xfId="0" applyFont="1" applyFill="1" applyAlignment="1" applyProtection="1">
      <alignment horizontal="center" vertical="center" wrapText="1" readingOrder="1"/>
      <protection hidden="1"/>
    </xf>
    <xf numFmtId="0" fontId="104" fillId="40" borderId="18" xfId="0" applyFont="1" applyFill="1" applyBorder="1" applyAlignment="1" applyProtection="1">
      <alignment horizontal="center" vertical="center" wrapText="1" readingOrder="1"/>
      <protection hidden="1"/>
    </xf>
    <xf numFmtId="0" fontId="104" fillId="40" borderId="19" xfId="0" applyFont="1" applyFill="1" applyBorder="1" applyAlignment="1" applyProtection="1">
      <alignment horizontal="center" vertical="center" wrapText="1" readingOrder="1"/>
      <protection hidden="1"/>
    </xf>
    <xf numFmtId="0" fontId="104" fillId="40" borderId="20" xfId="0" applyFont="1" applyFill="1" applyBorder="1" applyAlignment="1" applyProtection="1">
      <alignment horizontal="center" vertical="center" wrapText="1" readingOrder="1"/>
      <protection hidden="1"/>
    </xf>
    <xf numFmtId="0" fontId="104" fillId="41" borderId="18" xfId="0" applyFont="1" applyFill="1" applyBorder="1" applyAlignment="1" applyProtection="1">
      <alignment horizontal="center" wrapText="1" readingOrder="1"/>
      <protection hidden="1"/>
    </xf>
    <xf numFmtId="0" fontId="104" fillId="41" borderId="19" xfId="0" applyFont="1" applyFill="1" applyBorder="1" applyAlignment="1" applyProtection="1">
      <alignment horizontal="center" wrapText="1" readingOrder="1"/>
      <protection hidden="1"/>
    </xf>
    <xf numFmtId="0" fontId="104" fillId="41" borderId="20" xfId="0" applyFont="1" applyFill="1" applyBorder="1" applyAlignment="1" applyProtection="1">
      <alignment horizontal="center" wrapText="1" readingOrder="1"/>
      <protection hidden="1"/>
    </xf>
    <xf numFmtId="0" fontId="104" fillId="42" borderId="13" xfId="0" applyFont="1" applyFill="1" applyBorder="1" applyAlignment="1" applyProtection="1">
      <alignment horizontal="center" wrapText="1" readingOrder="1"/>
      <protection hidden="1"/>
    </xf>
    <xf numFmtId="0" fontId="104" fillId="42" borderId="14" xfId="0" applyFont="1" applyFill="1" applyBorder="1" applyAlignment="1" applyProtection="1">
      <alignment horizontal="center" wrapText="1" readingOrder="1"/>
      <protection hidden="1"/>
    </xf>
    <xf numFmtId="0" fontId="104" fillId="42" borderId="15" xfId="0" applyFont="1" applyFill="1" applyBorder="1" applyAlignment="1" applyProtection="1">
      <alignment horizontal="center" wrapText="1" readingOrder="1"/>
      <protection hidden="1"/>
    </xf>
    <xf numFmtId="0" fontId="104" fillId="42" borderId="16" xfId="0" applyFont="1" applyFill="1" applyBorder="1" applyAlignment="1" applyProtection="1">
      <alignment horizontal="center" wrapText="1" readingOrder="1"/>
      <protection hidden="1"/>
    </xf>
    <xf numFmtId="0" fontId="104" fillId="42" borderId="0" xfId="0" applyFont="1" applyFill="1" applyBorder="1" applyAlignment="1" applyProtection="1">
      <alignment horizontal="center" wrapText="1" readingOrder="1"/>
      <protection hidden="1"/>
    </xf>
    <xf numFmtId="0" fontId="104" fillId="42" borderId="17" xfId="0" applyFont="1" applyFill="1" applyBorder="1" applyAlignment="1" applyProtection="1">
      <alignment horizontal="center" wrapText="1" readingOrder="1"/>
      <protection hidden="1"/>
    </xf>
    <xf numFmtId="0" fontId="104" fillId="42" borderId="18" xfId="0" applyFont="1" applyFill="1" applyBorder="1" applyAlignment="1" applyProtection="1">
      <alignment horizontal="center" wrapText="1" readingOrder="1"/>
      <protection hidden="1"/>
    </xf>
    <xf numFmtId="0" fontId="104" fillId="42" borderId="19" xfId="0" applyFont="1" applyFill="1" applyBorder="1" applyAlignment="1" applyProtection="1">
      <alignment horizontal="center" wrapText="1" readingOrder="1"/>
      <protection hidden="1"/>
    </xf>
    <xf numFmtId="0" fontId="104" fillId="42" borderId="20" xfId="0" applyFont="1" applyFill="1" applyBorder="1" applyAlignment="1" applyProtection="1">
      <alignment horizontal="center" wrapText="1" readingOrder="1"/>
      <protection hidden="1"/>
    </xf>
    <xf numFmtId="0" fontId="104" fillId="35" borderId="13" xfId="0" applyFont="1" applyFill="1" applyBorder="1" applyAlignment="1" applyProtection="1">
      <alignment horizontal="center" wrapText="1" readingOrder="1"/>
      <protection hidden="1"/>
    </xf>
    <xf numFmtId="0" fontId="104" fillId="35" borderId="14" xfId="0" applyFont="1" applyFill="1" applyBorder="1" applyAlignment="1" applyProtection="1">
      <alignment horizontal="center" wrapText="1" readingOrder="1"/>
      <protection hidden="1"/>
    </xf>
    <xf numFmtId="0" fontId="104" fillId="35" borderId="15" xfId="0" applyFont="1" applyFill="1" applyBorder="1" applyAlignment="1" applyProtection="1">
      <alignment horizontal="center" wrapText="1" readingOrder="1"/>
      <protection hidden="1"/>
    </xf>
    <xf numFmtId="0" fontId="104" fillId="35" borderId="16" xfId="0" applyFont="1" applyFill="1" applyBorder="1" applyAlignment="1" applyProtection="1">
      <alignment horizontal="center" wrapText="1" readingOrder="1"/>
      <protection hidden="1"/>
    </xf>
    <xf numFmtId="0" fontId="104" fillId="35" borderId="0" xfId="0" applyFont="1" applyFill="1" applyBorder="1" applyAlignment="1" applyProtection="1">
      <alignment horizontal="center" wrapText="1" readingOrder="1"/>
      <protection hidden="1"/>
    </xf>
    <xf numFmtId="0" fontId="104" fillId="35" borderId="17" xfId="0" applyFont="1" applyFill="1" applyBorder="1" applyAlignment="1" applyProtection="1">
      <alignment horizontal="center" wrapText="1" readingOrder="1"/>
      <protection hidden="1"/>
    </xf>
    <xf numFmtId="0" fontId="104" fillId="35" borderId="18" xfId="0" applyFont="1" applyFill="1" applyBorder="1" applyAlignment="1" applyProtection="1">
      <alignment horizontal="center" wrapText="1" readingOrder="1"/>
      <protection hidden="1"/>
    </xf>
    <xf numFmtId="0" fontId="104" fillId="35" borderId="19" xfId="0" applyFont="1" applyFill="1" applyBorder="1" applyAlignment="1" applyProtection="1">
      <alignment horizontal="center" wrapText="1" readingOrder="1"/>
      <protection hidden="1"/>
    </xf>
    <xf numFmtId="0" fontId="104" fillId="35" borderId="20" xfId="0" applyFont="1" applyFill="1" applyBorder="1" applyAlignment="1" applyProtection="1">
      <alignment horizontal="center" wrapText="1" readingOrder="1"/>
      <protection hidden="1"/>
    </xf>
    <xf numFmtId="0" fontId="105" fillId="42" borderId="14" xfId="0" applyFont="1" applyFill="1" applyBorder="1" applyAlignment="1" applyProtection="1">
      <alignment horizontal="center" wrapText="1" readingOrder="1"/>
      <protection hidden="1"/>
    </xf>
    <xf numFmtId="0" fontId="0" fillId="33" borderId="0" xfId="0" applyFill="1" applyAlignment="1">
      <alignment/>
    </xf>
    <xf numFmtId="0" fontId="13" fillId="33" borderId="21" xfId="52" applyFont="1" applyFill="1" applyBorder="1" applyProtection="1">
      <alignment/>
      <protection/>
    </xf>
    <xf numFmtId="0" fontId="13" fillId="33" borderId="22" xfId="52" applyFont="1" applyFill="1" applyBorder="1" applyProtection="1">
      <alignment/>
      <protection/>
    </xf>
    <xf numFmtId="0" fontId="13" fillId="33" borderId="23" xfId="52" applyFont="1" applyFill="1" applyBorder="1" applyProtection="1">
      <alignment/>
      <protection/>
    </xf>
    <xf numFmtId="0" fontId="106" fillId="33" borderId="0" xfId="0" applyFont="1" applyFill="1" applyAlignment="1">
      <alignment vertical="center"/>
    </xf>
    <xf numFmtId="0" fontId="84" fillId="33" borderId="0" xfId="0" applyFont="1" applyFill="1" applyAlignment="1">
      <alignment/>
    </xf>
    <xf numFmtId="0" fontId="107" fillId="33" borderId="0" xfId="0" applyFont="1" applyFill="1" applyAlignment="1">
      <alignment/>
    </xf>
    <xf numFmtId="0" fontId="108" fillId="33" borderId="24" xfId="0" applyFont="1" applyFill="1" applyBorder="1" applyAlignment="1">
      <alignment horizontal="center" vertical="center" wrapText="1" readingOrder="1"/>
    </xf>
    <xf numFmtId="0" fontId="109" fillId="33" borderId="24" xfId="0" applyFont="1" applyFill="1" applyBorder="1" applyAlignment="1">
      <alignment horizontal="justify" vertical="center" wrapText="1" readingOrder="1"/>
    </xf>
    <xf numFmtId="9" fontId="108" fillId="33" borderId="25" xfId="0" applyNumberFormat="1" applyFont="1" applyFill="1" applyBorder="1" applyAlignment="1">
      <alignment horizontal="center" vertical="center" wrapText="1" readingOrder="1"/>
    </xf>
    <xf numFmtId="0" fontId="108" fillId="33" borderId="26" xfId="0" applyFont="1" applyFill="1" applyBorder="1" applyAlignment="1">
      <alignment horizontal="center" vertical="center" wrapText="1" readingOrder="1"/>
    </xf>
    <xf numFmtId="0" fontId="109" fillId="33" borderId="26" xfId="0" applyFont="1" applyFill="1" applyBorder="1" applyAlignment="1">
      <alignment horizontal="justify" vertical="center" wrapText="1" readingOrder="1"/>
    </xf>
    <xf numFmtId="9" fontId="108" fillId="33" borderId="27" xfId="0" applyNumberFormat="1" applyFont="1" applyFill="1" applyBorder="1" applyAlignment="1">
      <alignment horizontal="center" vertical="center" wrapText="1" readingOrder="1"/>
    </xf>
    <xf numFmtId="0" fontId="109" fillId="33" borderId="27" xfId="0" applyFont="1" applyFill="1" applyBorder="1" applyAlignment="1">
      <alignment horizontal="center" vertical="center" wrapText="1" readingOrder="1"/>
    </xf>
    <xf numFmtId="0" fontId="108" fillId="33" borderId="28" xfId="0" applyFont="1" applyFill="1" applyBorder="1" applyAlignment="1">
      <alignment horizontal="center" vertical="center" wrapText="1" readingOrder="1"/>
    </xf>
    <xf numFmtId="0" fontId="109" fillId="33" borderId="28" xfId="0" applyFont="1" applyFill="1" applyBorder="1" applyAlignment="1">
      <alignment horizontal="justify" vertical="center" wrapText="1" readingOrder="1"/>
    </xf>
    <xf numFmtId="0" fontId="109" fillId="33" borderId="29" xfId="0" applyFont="1" applyFill="1" applyBorder="1" applyAlignment="1">
      <alignment horizontal="center" vertical="center" wrapText="1" readingOrder="1"/>
    </xf>
    <xf numFmtId="0" fontId="110" fillId="33" borderId="0" xfId="0" applyFont="1" applyFill="1" applyAlignment="1">
      <alignment/>
    </xf>
    <xf numFmtId="0" fontId="108" fillId="7" borderId="30" xfId="0" applyFont="1" applyFill="1" applyBorder="1" applyAlignment="1">
      <alignment horizontal="center" vertical="center" wrapText="1" readingOrder="1"/>
    </xf>
    <xf numFmtId="0" fontId="108" fillId="7" borderId="31" xfId="0" applyFont="1" applyFill="1" applyBorder="1" applyAlignment="1">
      <alignment horizontal="center" vertical="center" wrapText="1" readingOrder="1"/>
    </xf>
    <xf numFmtId="0" fontId="80" fillId="33" borderId="0" xfId="0" applyFont="1" applyFill="1" applyAlignment="1">
      <alignment/>
    </xf>
    <xf numFmtId="0" fontId="6" fillId="33" borderId="0" xfId="0" applyFont="1" applyFill="1" applyAlignment="1">
      <alignment horizontal="center" vertical="center" wrapText="1"/>
    </xf>
    <xf numFmtId="0" fontId="99" fillId="33" borderId="0" xfId="0" applyFont="1" applyFill="1" applyBorder="1" applyAlignment="1">
      <alignment horizontal="justify" vertical="center" wrapText="1" readingOrder="1"/>
    </xf>
    <xf numFmtId="0" fontId="92" fillId="33" borderId="0" xfId="0" applyFont="1" applyFill="1" applyAlignment="1">
      <alignment vertical="center"/>
    </xf>
    <xf numFmtId="0" fontId="28" fillId="33" borderId="0" xfId="0" applyFont="1" applyFill="1" applyAlignment="1">
      <alignment/>
    </xf>
    <xf numFmtId="0" fontId="92" fillId="33" borderId="0" xfId="0" applyFont="1" applyFill="1" applyAlignment="1">
      <alignment horizontal="left" vertical="center"/>
    </xf>
    <xf numFmtId="0" fontId="13" fillId="33" borderId="16" xfId="52" applyFont="1" applyFill="1" applyBorder="1" applyProtection="1">
      <alignment/>
      <protection/>
    </xf>
    <xf numFmtId="0" fontId="18" fillId="33" borderId="0" xfId="0" applyFont="1" applyFill="1" applyBorder="1" applyAlignment="1" applyProtection="1">
      <alignment horizontal="left" vertical="center" wrapText="1"/>
      <protection/>
    </xf>
    <xf numFmtId="0" fontId="19" fillId="33" borderId="0" xfId="0" applyFont="1" applyFill="1" applyBorder="1" applyAlignment="1" applyProtection="1">
      <alignment horizontal="left" vertical="top" wrapText="1"/>
      <protection/>
    </xf>
    <xf numFmtId="0" fontId="13" fillId="33" borderId="0" xfId="52" applyFont="1" applyFill="1" applyBorder="1" applyProtection="1">
      <alignment/>
      <protection/>
    </xf>
    <xf numFmtId="0" fontId="13" fillId="33" borderId="17" xfId="52" applyFont="1" applyFill="1" applyBorder="1" applyProtection="1">
      <alignment/>
      <protection/>
    </xf>
    <xf numFmtId="0" fontId="13" fillId="33" borderId="18" xfId="52" applyFont="1" applyFill="1" applyBorder="1" applyProtection="1">
      <alignment/>
      <protection/>
    </xf>
    <xf numFmtId="0" fontId="13" fillId="33" borderId="19" xfId="52" applyFont="1" applyFill="1" applyBorder="1" applyProtection="1">
      <alignment/>
      <protection/>
    </xf>
    <xf numFmtId="0" fontId="13" fillId="33" borderId="20" xfId="52" applyFont="1" applyFill="1" applyBorder="1" applyProtection="1">
      <alignment/>
      <protection/>
    </xf>
    <xf numFmtId="0" fontId="17" fillId="33" borderId="0" xfId="52" applyFont="1" applyFill="1" applyBorder="1" applyAlignment="1" applyProtection="1">
      <alignment horizontal="left" vertical="center" wrapText="1"/>
      <protection/>
    </xf>
    <xf numFmtId="0" fontId="13" fillId="33" borderId="0" xfId="52" applyFont="1" applyFill="1" applyBorder="1" applyAlignment="1" applyProtection="1">
      <alignment horizontal="left" vertical="center" wrapText="1"/>
      <protection/>
    </xf>
    <xf numFmtId="0" fontId="13" fillId="33" borderId="0" xfId="52" applyFont="1" applyFill="1" applyBorder="1" applyAlignment="1" applyProtection="1" quotePrefix="1">
      <alignment horizontal="left" vertical="center" wrapText="1"/>
      <protection/>
    </xf>
    <xf numFmtId="0" fontId="13" fillId="33" borderId="17" xfId="52" applyFont="1" applyFill="1" applyBorder="1" applyAlignment="1" applyProtection="1">
      <alignment/>
      <protection/>
    </xf>
    <xf numFmtId="0" fontId="15" fillId="33" borderId="16" xfId="52" applyFont="1" applyFill="1" applyBorder="1" applyAlignment="1" applyProtection="1" quotePrefix="1">
      <alignment horizontal="left" vertical="top" wrapText="1"/>
      <protection/>
    </xf>
    <xf numFmtId="0" fontId="16" fillId="33" borderId="0" xfId="52" applyFont="1" applyFill="1" applyBorder="1" applyAlignment="1" applyProtection="1" quotePrefix="1">
      <alignment horizontal="left" vertical="top" wrapText="1"/>
      <protection/>
    </xf>
    <xf numFmtId="0" fontId="16" fillId="33" borderId="17" xfId="52" applyFont="1" applyFill="1" applyBorder="1" applyAlignment="1" applyProtection="1" quotePrefix="1">
      <alignment horizontal="left" vertical="top" wrapText="1"/>
      <protection/>
    </xf>
    <xf numFmtId="0" fontId="91" fillId="0" borderId="10" xfId="0" applyFont="1" applyBorder="1" applyAlignment="1" applyProtection="1">
      <alignment horizontal="center" vertical="top"/>
      <protection/>
    </xf>
    <xf numFmtId="0" fontId="111" fillId="0" borderId="10" xfId="0" applyFont="1" applyBorder="1" applyAlignment="1" applyProtection="1">
      <alignment horizontal="justify" vertical="top" wrapText="1"/>
      <protection locked="0"/>
    </xf>
    <xf numFmtId="0" fontId="91" fillId="0" borderId="10" xfId="0" applyFont="1" applyBorder="1" applyAlignment="1" applyProtection="1">
      <alignment horizontal="center" vertical="top"/>
      <protection hidden="1"/>
    </xf>
    <xf numFmtId="0" fontId="91" fillId="0" borderId="10" xfId="0" applyFont="1" applyBorder="1" applyAlignment="1" applyProtection="1">
      <alignment horizontal="center" vertical="top" textRotation="90"/>
      <protection locked="0"/>
    </xf>
    <xf numFmtId="9" fontId="91" fillId="0" borderId="10" xfId="0" applyNumberFormat="1" applyFont="1" applyBorder="1" applyAlignment="1" applyProtection="1">
      <alignment horizontal="center" vertical="top"/>
      <protection hidden="1"/>
    </xf>
    <xf numFmtId="164" fontId="91" fillId="0" borderId="10" xfId="56" applyNumberFormat="1" applyFont="1" applyBorder="1" applyAlignment="1">
      <alignment horizontal="center" vertical="top"/>
    </xf>
    <xf numFmtId="0" fontId="92" fillId="0" borderId="10" xfId="0" applyFont="1" applyFill="1" applyBorder="1" applyAlignment="1" applyProtection="1">
      <alignment horizontal="center" vertical="top" textRotation="90" wrapText="1"/>
      <protection hidden="1"/>
    </xf>
    <xf numFmtId="9" fontId="91" fillId="0" borderId="32" xfId="0" applyNumberFormat="1" applyFont="1" applyBorder="1" applyAlignment="1" applyProtection="1">
      <alignment horizontal="center" vertical="top"/>
      <protection hidden="1"/>
    </xf>
    <xf numFmtId="0" fontId="92" fillId="0" borderId="10" xfId="0" applyFont="1" applyBorder="1" applyAlignment="1" applyProtection="1">
      <alignment horizontal="center" vertical="top" textRotation="90"/>
      <protection hidden="1"/>
    </xf>
    <xf numFmtId="0" fontId="91" fillId="0" borderId="32" xfId="0" applyFont="1" applyBorder="1" applyAlignment="1" applyProtection="1">
      <alignment horizontal="center" vertical="top" textRotation="90"/>
      <protection locked="0"/>
    </xf>
    <xf numFmtId="0" fontId="91" fillId="0" borderId="10" xfId="0" applyFont="1" applyBorder="1" applyAlignment="1" applyProtection="1">
      <alignment horizontal="center" vertical="top" wrapText="1"/>
      <protection locked="0"/>
    </xf>
    <xf numFmtId="0" fontId="91" fillId="0" borderId="10" xfId="0" applyFont="1" applyBorder="1" applyAlignment="1" applyProtection="1">
      <alignment horizontal="center" vertical="top"/>
      <protection locked="0"/>
    </xf>
    <xf numFmtId="14" fontId="91" fillId="0" borderId="10" xfId="0" applyNumberFormat="1" applyFont="1" applyBorder="1" applyAlignment="1" applyProtection="1">
      <alignment horizontal="center" vertical="top"/>
      <protection locked="0"/>
    </xf>
    <xf numFmtId="0" fontId="91" fillId="0" borderId="10" xfId="0" applyFont="1" applyBorder="1" applyAlignment="1" applyProtection="1">
      <alignment horizontal="justify" vertical="top"/>
      <protection locked="0"/>
    </xf>
    <xf numFmtId="164" fontId="91" fillId="39" borderId="10" xfId="56" applyNumberFormat="1" applyFont="1" applyFill="1" applyBorder="1" applyAlignment="1">
      <alignment horizontal="center" vertical="top"/>
    </xf>
    <xf numFmtId="0" fontId="19" fillId="33" borderId="33" xfId="52" applyFont="1" applyFill="1" applyBorder="1" applyAlignment="1" applyProtection="1">
      <alignment horizontal="justify" vertical="center" wrapText="1"/>
      <protection/>
    </xf>
    <xf numFmtId="0" fontId="19" fillId="33" borderId="34" xfId="52" applyFont="1" applyFill="1" applyBorder="1" applyAlignment="1" applyProtection="1">
      <alignment horizontal="justify" vertical="center" wrapText="1"/>
      <protection/>
    </xf>
    <xf numFmtId="0" fontId="18" fillId="33" borderId="35" xfId="0" applyFont="1" applyFill="1" applyBorder="1" applyAlignment="1" applyProtection="1">
      <alignment horizontal="left" vertical="center" wrapText="1"/>
      <protection/>
    </xf>
    <xf numFmtId="0" fontId="18" fillId="33" borderId="36" xfId="0" applyFont="1" applyFill="1" applyBorder="1" applyAlignment="1" applyProtection="1">
      <alignment horizontal="left" vertical="center" wrapText="1"/>
      <protection/>
    </xf>
    <xf numFmtId="0" fontId="18" fillId="33" borderId="37" xfId="54" applyFont="1" applyFill="1" applyBorder="1" applyAlignment="1" applyProtection="1">
      <alignment horizontal="left" vertical="top" wrapText="1" readingOrder="1"/>
      <protection/>
    </xf>
    <xf numFmtId="0" fontId="18" fillId="33" borderId="38" xfId="54" applyFont="1" applyFill="1" applyBorder="1" applyAlignment="1" applyProtection="1">
      <alignment horizontal="left" vertical="top" wrapText="1" readingOrder="1"/>
      <protection/>
    </xf>
    <xf numFmtId="0" fontId="19" fillId="33" borderId="39" xfId="52" applyFont="1" applyFill="1" applyBorder="1" applyAlignment="1" applyProtection="1">
      <alignment horizontal="justify" vertical="center" wrapText="1"/>
      <protection/>
    </xf>
    <xf numFmtId="0" fontId="19" fillId="33" borderId="40" xfId="52" applyFont="1" applyFill="1" applyBorder="1" applyAlignment="1" applyProtection="1">
      <alignment horizontal="justify" vertical="center" wrapText="1"/>
      <protection/>
    </xf>
    <xf numFmtId="0" fontId="18" fillId="33" borderId="41" xfId="0" applyFont="1" applyFill="1" applyBorder="1" applyAlignment="1" applyProtection="1">
      <alignment horizontal="left" vertical="center" wrapText="1"/>
      <protection/>
    </xf>
    <xf numFmtId="0" fontId="18" fillId="33" borderId="42" xfId="0" applyFont="1" applyFill="1" applyBorder="1" applyAlignment="1" applyProtection="1">
      <alignment horizontal="left" vertical="center" wrapText="1"/>
      <protection/>
    </xf>
    <xf numFmtId="0" fontId="13" fillId="33" borderId="16" xfId="52" applyFont="1" applyFill="1" applyBorder="1" applyAlignment="1" applyProtection="1">
      <alignment horizontal="left" vertical="top" wrapText="1"/>
      <protection/>
    </xf>
    <xf numFmtId="0" fontId="13" fillId="33" borderId="0" xfId="52" applyFont="1" applyFill="1" applyBorder="1" applyAlignment="1" applyProtection="1">
      <alignment horizontal="left" vertical="top" wrapText="1"/>
      <protection/>
    </xf>
    <xf numFmtId="0" fontId="13" fillId="33" borderId="17" xfId="52" applyFont="1" applyFill="1" applyBorder="1" applyAlignment="1" applyProtection="1">
      <alignment horizontal="left" vertical="top" wrapText="1"/>
      <protection/>
    </xf>
    <xf numFmtId="0" fontId="18" fillId="33" borderId="43" xfId="0" applyFont="1" applyFill="1" applyBorder="1" applyAlignment="1" applyProtection="1">
      <alignment horizontal="left" vertical="center" wrapText="1"/>
      <protection/>
    </xf>
    <xf numFmtId="0" fontId="18" fillId="33" borderId="44" xfId="0" applyFont="1" applyFill="1" applyBorder="1" applyAlignment="1" applyProtection="1">
      <alignment horizontal="left" vertical="center" wrapText="1"/>
      <protection/>
    </xf>
    <xf numFmtId="0" fontId="19" fillId="33" borderId="45" xfId="0" applyFont="1" applyFill="1" applyBorder="1" applyAlignment="1" applyProtection="1">
      <alignment horizontal="justify" vertical="center" wrapText="1"/>
      <protection/>
    </xf>
    <xf numFmtId="0" fontId="19" fillId="33" borderId="46" xfId="0" applyFont="1" applyFill="1" applyBorder="1" applyAlignment="1" applyProtection="1">
      <alignment horizontal="justify" vertical="center" wrapText="1"/>
      <protection/>
    </xf>
    <xf numFmtId="0" fontId="14" fillId="19" borderId="47" xfId="52" applyFont="1" applyFill="1" applyBorder="1" applyAlignment="1" applyProtection="1">
      <alignment horizontal="center" vertical="center" wrapText="1"/>
      <protection/>
    </xf>
    <xf numFmtId="0" fontId="14" fillId="19" borderId="48" xfId="52" applyFont="1" applyFill="1" applyBorder="1" applyAlignment="1" applyProtection="1">
      <alignment horizontal="center" vertical="center" wrapText="1"/>
      <protection/>
    </xf>
    <xf numFmtId="0" fontId="14" fillId="19" borderId="49" xfId="52" applyFont="1" applyFill="1" applyBorder="1" applyAlignment="1" applyProtection="1">
      <alignment horizontal="center" vertical="center" wrapText="1"/>
      <protection/>
    </xf>
    <xf numFmtId="0" fontId="13" fillId="0" borderId="16" xfId="52" applyFont="1" applyBorder="1" applyAlignment="1" applyProtection="1" quotePrefix="1">
      <alignment horizontal="left" vertical="center" wrapText="1"/>
      <protection/>
    </xf>
    <xf numFmtId="0" fontId="13" fillId="0" borderId="0" xfId="52" applyFont="1" applyBorder="1" applyAlignment="1" applyProtection="1" quotePrefix="1">
      <alignment horizontal="left" vertical="center" wrapText="1"/>
      <protection/>
    </xf>
    <xf numFmtId="0" fontId="13" fillId="0" borderId="17" xfId="52" applyFont="1" applyBorder="1" applyAlignment="1" applyProtection="1" quotePrefix="1">
      <alignment horizontal="left" vertical="center" wrapText="1"/>
      <protection/>
    </xf>
    <xf numFmtId="0" fontId="13" fillId="0" borderId="50" xfId="52" applyFont="1" applyBorder="1" applyAlignment="1" applyProtection="1" quotePrefix="1">
      <alignment horizontal="left" vertical="center" wrapText="1"/>
      <protection/>
    </xf>
    <xf numFmtId="0" fontId="13" fillId="0" borderId="51" xfId="52" applyFont="1" applyBorder="1" applyAlignment="1" applyProtection="1" quotePrefix="1">
      <alignment horizontal="left" vertical="center" wrapText="1"/>
      <protection/>
    </xf>
    <xf numFmtId="0" fontId="13" fillId="0" borderId="52" xfId="52" applyFont="1" applyBorder="1" applyAlignment="1" applyProtection="1" quotePrefix="1">
      <alignment horizontal="left" vertical="center" wrapText="1"/>
      <protection/>
    </xf>
    <xf numFmtId="0" fontId="15" fillId="33" borderId="21" xfId="52" applyFont="1" applyFill="1" applyBorder="1" applyAlignment="1" applyProtection="1" quotePrefix="1">
      <alignment horizontal="left" vertical="top" wrapText="1"/>
      <protection/>
    </xf>
    <xf numFmtId="0" fontId="16" fillId="33" borderId="22" xfId="52" applyFont="1" applyFill="1" applyBorder="1" applyAlignment="1" applyProtection="1" quotePrefix="1">
      <alignment horizontal="left" vertical="top" wrapText="1"/>
      <protection/>
    </xf>
    <xf numFmtId="0" fontId="16" fillId="33" borderId="23" xfId="52" applyFont="1" applyFill="1" applyBorder="1" applyAlignment="1" applyProtection="1" quotePrefix="1">
      <alignment horizontal="left" vertical="top" wrapText="1"/>
      <protection/>
    </xf>
    <xf numFmtId="0" fontId="13" fillId="0" borderId="16" xfId="52" applyFont="1" applyBorder="1" applyAlignment="1" applyProtection="1" quotePrefix="1">
      <alignment horizontal="left" vertical="top" wrapText="1"/>
      <protection/>
    </xf>
    <xf numFmtId="0" fontId="13" fillId="0" borderId="0" xfId="52" applyFont="1" applyBorder="1" applyAlignment="1" applyProtection="1" quotePrefix="1">
      <alignment horizontal="left" vertical="top" wrapText="1"/>
      <protection/>
    </xf>
    <xf numFmtId="0" fontId="13" fillId="0" borderId="17" xfId="52" applyFont="1" applyBorder="1" applyAlignment="1" applyProtection="1" quotePrefix="1">
      <alignment horizontal="left" vertical="top" wrapText="1"/>
      <protection/>
    </xf>
    <xf numFmtId="0" fontId="18" fillId="19" borderId="53" xfId="54" applyFont="1" applyFill="1" applyBorder="1" applyAlignment="1" applyProtection="1">
      <alignment horizontal="center" vertical="center" wrapText="1"/>
      <protection/>
    </xf>
    <xf numFmtId="0" fontId="18" fillId="19" borderId="54" xfId="54" applyFont="1" applyFill="1" applyBorder="1" applyAlignment="1" applyProtection="1">
      <alignment horizontal="center" vertical="center" wrapText="1"/>
      <protection/>
    </xf>
    <xf numFmtId="0" fontId="18" fillId="19" borderId="55" xfId="52" applyFont="1" applyFill="1" applyBorder="1" applyAlignment="1" applyProtection="1">
      <alignment horizontal="center" vertical="center"/>
      <protection/>
    </xf>
    <xf numFmtId="0" fontId="18" fillId="19" borderId="56" xfId="52" applyFont="1" applyFill="1" applyBorder="1" applyAlignment="1" applyProtection="1">
      <alignment horizontal="center" vertical="center"/>
      <protection/>
    </xf>
    <xf numFmtId="0" fontId="3" fillId="33" borderId="50" xfId="52" applyFont="1" applyFill="1" applyBorder="1" applyAlignment="1" applyProtection="1" quotePrefix="1">
      <alignment horizontal="justify" vertical="center" wrapText="1"/>
      <protection/>
    </xf>
    <xf numFmtId="0" fontId="3" fillId="33" borderId="51" xfId="52" applyFont="1" applyFill="1" applyBorder="1" applyAlignment="1" applyProtection="1" quotePrefix="1">
      <alignment horizontal="justify" vertical="center" wrapText="1"/>
      <protection/>
    </xf>
    <xf numFmtId="0" fontId="3" fillId="33" borderId="52" xfId="52" applyFont="1" applyFill="1" applyBorder="1" applyAlignment="1" applyProtection="1" quotePrefix="1">
      <alignment horizontal="justify" vertical="center" wrapText="1"/>
      <protection/>
    </xf>
    <xf numFmtId="0" fontId="112" fillId="33" borderId="57" xfId="0" applyFont="1" applyFill="1" applyBorder="1" applyAlignment="1" applyProtection="1">
      <alignment horizontal="left" vertical="center"/>
      <protection locked="0"/>
    </xf>
    <xf numFmtId="0" fontId="112" fillId="33" borderId="58" xfId="0" applyFont="1" applyFill="1" applyBorder="1" applyAlignment="1" applyProtection="1">
      <alignment horizontal="left" vertical="center"/>
      <protection locked="0"/>
    </xf>
    <xf numFmtId="0" fontId="112" fillId="33" borderId="59" xfId="0" applyFont="1" applyFill="1" applyBorder="1" applyAlignment="1" applyProtection="1">
      <alignment horizontal="left" vertical="center"/>
      <protection locked="0"/>
    </xf>
    <xf numFmtId="0" fontId="91" fillId="33" borderId="0" xfId="0" applyFont="1" applyFill="1" applyBorder="1" applyAlignment="1">
      <alignment horizontal="left" vertical="center"/>
    </xf>
    <xf numFmtId="0" fontId="113" fillId="13" borderId="60" xfId="0" applyFont="1" applyFill="1" applyBorder="1" applyAlignment="1">
      <alignment horizontal="center" vertical="center"/>
    </xf>
    <xf numFmtId="0" fontId="113" fillId="13" borderId="61" xfId="0" applyFont="1" applyFill="1" applyBorder="1" applyAlignment="1">
      <alignment horizontal="center" vertical="center"/>
    </xf>
    <xf numFmtId="0" fontId="113" fillId="13" borderId="62" xfId="0" applyFont="1" applyFill="1" applyBorder="1" applyAlignment="1">
      <alignment horizontal="center" vertical="center"/>
    </xf>
    <xf numFmtId="0" fontId="113" fillId="13" borderId="63" xfId="0" applyFont="1" applyFill="1" applyBorder="1" applyAlignment="1">
      <alignment horizontal="center" vertical="center"/>
    </xf>
    <xf numFmtId="0" fontId="113" fillId="13" borderId="64" xfId="0" applyFont="1" applyFill="1" applyBorder="1" applyAlignment="1">
      <alignment horizontal="center" vertical="center"/>
    </xf>
    <xf numFmtId="0" fontId="113" fillId="13" borderId="65" xfId="0" applyFont="1" applyFill="1" applyBorder="1" applyAlignment="1">
      <alignment horizontal="center" vertical="center"/>
    </xf>
    <xf numFmtId="0" fontId="92" fillId="13" borderId="57" xfId="0" applyFont="1" applyFill="1" applyBorder="1" applyAlignment="1">
      <alignment horizontal="center" vertical="center"/>
    </xf>
    <xf numFmtId="0" fontId="92" fillId="13" borderId="58" xfId="0" applyFont="1" applyFill="1" applyBorder="1" applyAlignment="1">
      <alignment horizontal="center" vertical="center"/>
    </xf>
    <xf numFmtId="0" fontId="92" fillId="13" borderId="59" xfId="0" applyFont="1" applyFill="1" applyBorder="1" applyAlignment="1">
      <alignment horizontal="center" vertical="center"/>
    </xf>
    <xf numFmtId="0" fontId="91" fillId="0" borderId="57" xfId="0" applyFont="1" applyBorder="1" applyAlignment="1">
      <alignment horizontal="left" vertical="center" wrapText="1"/>
    </xf>
    <xf numFmtId="0" fontId="91" fillId="0" borderId="58" xfId="0" applyFont="1" applyBorder="1" applyAlignment="1">
      <alignment horizontal="left" vertical="center" wrapText="1"/>
    </xf>
    <xf numFmtId="0" fontId="91" fillId="0" borderId="59" xfId="0" applyFont="1" applyBorder="1" applyAlignment="1">
      <alignment horizontal="left" vertical="center" wrapText="1"/>
    </xf>
    <xf numFmtId="9" fontId="91" fillId="0" borderId="32" xfId="0" applyNumberFormat="1" applyFont="1" applyBorder="1" applyAlignment="1" applyProtection="1">
      <alignment horizontal="center" vertical="top" wrapText="1"/>
      <protection hidden="1"/>
    </xf>
    <xf numFmtId="9" fontId="91" fillId="0" borderId="66" xfId="0" applyNumberFormat="1" applyFont="1" applyBorder="1" applyAlignment="1" applyProtection="1">
      <alignment horizontal="center" vertical="top" wrapText="1"/>
      <protection hidden="1"/>
    </xf>
    <xf numFmtId="9" fontId="91" fillId="0" borderId="67" xfId="0" applyNumberFormat="1" applyFont="1" applyBorder="1" applyAlignment="1" applyProtection="1">
      <alignment horizontal="center" vertical="top" wrapText="1"/>
      <protection hidden="1"/>
    </xf>
    <xf numFmtId="0" fontId="92" fillId="0" borderId="32" xfId="0" applyFont="1" applyBorder="1" applyAlignment="1" applyProtection="1">
      <alignment horizontal="center" vertical="top"/>
      <protection hidden="1"/>
    </xf>
    <xf numFmtId="0" fontId="92" fillId="0" borderId="66" xfId="0" applyFont="1" applyBorder="1" applyAlignment="1" applyProtection="1">
      <alignment horizontal="center" vertical="top"/>
      <protection hidden="1"/>
    </xf>
    <xf numFmtId="0" fontId="92" fillId="0" borderId="67" xfId="0" applyFont="1" applyBorder="1" applyAlignment="1" applyProtection="1">
      <alignment horizontal="center" vertical="top"/>
      <protection hidden="1"/>
    </xf>
    <xf numFmtId="0" fontId="91" fillId="0" borderId="32" xfId="0" applyFont="1" applyBorder="1" applyAlignment="1" applyProtection="1">
      <alignment horizontal="center" vertical="top"/>
      <protection/>
    </xf>
    <xf numFmtId="0" fontId="91" fillId="0" borderId="66" xfId="0" applyFont="1" applyBorder="1" applyAlignment="1" applyProtection="1">
      <alignment horizontal="center" vertical="top"/>
      <protection/>
    </xf>
    <xf numFmtId="0" fontId="91" fillId="0" borderId="67" xfId="0" applyFont="1" applyBorder="1" applyAlignment="1" applyProtection="1">
      <alignment horizontal="center" vertical="top"/>
      <protection/>
    </xf>
    <xf numFmtId="0" fontId="91" fillId="0" borderId="32" xfId="0" applyFont="1" applyBorder="1" applyAlignment="1" applyProtection="1">
      <alignment horizontal="center" vertical="top" wrapText="1"/>
      <protection locked="0"/>
    </xf>
    <xf numFmtId="0" fontId="91" fillId="0" borderId="66" xfId="0" applyFont="1" applyBorder="1" applyAlignment="1" applyProtection="1">
      <alignment horizontal="center" vertical="top" wrapText="1"/>
      <protection locked="0"/>
    </xf>
    <xf numFmtId="0" fontId="91" fillId="0" borderId="67" xfId="0" applyFont="1" applyBorder="1" applyAlignment="1" applyProtection="1">
      <alignment horizontal="center" vertical="top" wrapText="1"/>
      <protection locked="0"/>
    </xf>
    <xf numFmtId="0" fontId="3" fillId="0" borderId="32" xfId="0" applyFont="1" applyBorder="1" applyAlignment="1" applyProtection="1">
      <alignment horizontal="center" vertical="top" wrapText="1"/>
      <protection locked="0"/>
    </xf>
    <xf numFmtId="0" fontId="3" fillId="0" borderId="66" xfId="0" applyFont="1" applyBorder="1" applyAlignment="1" applyProtection="1">
      <alignment horizontal="center" vertical="top" wrapText="1"/>
      <protection locked="0"/>
    </xf>
    <xf numFmtId="0" fontId="3" fillId="0" borderId="67" xfId="0" applyFont="1" applyBorder="1" applyAlignment="1" applyProtection="1">
      <alignment horizontal="center" vertical="top" wrapText="1"/>
      <protection locked="0"/>
    </xf>
    <xf numFmtId="0" fontId="91" fillId="0" borderId="32" xfId="0" applyFont="1" applyBorder="1" applyAlignment="1" applyProtection="1">
      <alignment horizontal="center" vertical="top"/>
      <protection locked="0"/>
    </xf>
    <xf numFmtId="0" fontId="91" fillId="0" borderId="66" xfId="0" applyFont="1" applyBorder="1" applyAlignment="1" applyProtection="1">
      <alignment horizontal="center" vertical="top"/>
      <protection locked="0"/>
    </xf>
    <xf numFmtId="0" fontId="91" fillId="0" borderId="67" xfId="0" applyFont="1" applyBorder="1" applyAlignment="1" applyProtection="1">
      <alignment horizontal="center" vertical="top"/>
      <protection locked="0"/>
    </xf>
    <xf numFmtId="0" fontId="92" fillId="0" borderId="32" xfId="0" applyFont="1" applyFill="1" applyBorder="1" applyAlignment="1" applyProtection="1">
      <alignment horizontal="center" vertical="top" wrapText="1"/>
      <protection hidden="1"/>
    </xf>
    <xf numFmtId="0" fontId="92" fillId="0" borderId="66" xfId="0" applyFont="1" applyFill="1" applyBorder="1" applyAlignment="1" applyProtection="1">
      <alignment horizontal="center" vertical="top" wrapText="1"/>
      <protection hidden="1"/>
    </xf>
    <xf numFmtId="0" fontId="92" fillId="0" borderId="67" xfId="0" applyFont="1" applyFill="1" applyBorder="1" applyAlignment="1" applyProtection="1">
      <alignment horizontal="center" vertical="top" wrapText="1"/>
      <protection hidden="1"/>
    </xf>
    <xf numFmtId="9" fontId="91" fillId="0" borderId="32" xfId="0" applyNumberFormat="1" applyFont="1" applyBorder="1" applyAlignment="1" applyProtection="1">
      <alignment horizontal="center" vertical="top" wrapText="1"/>
      <protection locked="0"/>
    </xf>
    <xf numFmtId="9" fontId="91" fillId="0" borderId="66" xfId="0" applyNumberFormat="1" applyFont="1" applyBorder="1" applyAlignment="1" applyProtection="1">
      <alignment horizontal="center" vertical="top" wrapText="1"/>
      <protection locked="0"/>
    </xf>
    <xf numFmtId="9" fontId="91" fillId="0" borderId="67" xfId="0" applyNumberFormat="1" applyFont="1" applyBorder="1" applyAlignment="1" applyProtection="1">
      <alignment horizontal="center" vertical="top" wrapText="1"/>
      <protection locked="0"/>
    </xf>
    <xf numFmtId="0" fontId="92" fillId="13" borderId="10" xfId="0" applyFont="1" applyFill="1" applyBorder="1" applyAlignment="1">
      <alignment horizontal="center" vertical="center" wrapText="1"/>
    </xf>
    <xf numFmtId="0" fontId="114" fillId="13" borderId="57" xfId="0" applyFont="1" applyFill="1" applyBorder="1" applyAlignment="1">
      <alignment horizontal="left" vertical="center"/>
    </xf>
    <xf numFmtId="0" fontId="114" fillId="13" borderId="59" xfId="0" applyFont="1" applyFill="1" applyBorder="1" applyAlignment="1">
      <alignment horizontal="left" vertical="center"/>
    </xf>
    <xf numFmtId="0" fontId="115" fillId="13" borderId="32" xfId="0" applyFont="1" applyFill="1" applyBorder="1" applyAlignment="1">
      <alignment horizontal="center" vertical="center" textRotation="90"/>
    </xf>
    <xf numFmtId="0" fontId="115" fillId="13" borderId="67" xfId="0" applyFont="1" applyFill="1" applyBorder="1" applyAlignment="1">
      <alignment horizontal="center" vertical="center" textRotation="90"/>
    </xf>
    <xf numFmtId="0" fontId="92" fillId="13" borderId="32" xfId="0" applyFont="1" applyFill="1" applyBorder="1" applyAlignment="1">
      <alignment horizontal="center" vertical="center" wrapText="1"/>
    </xf>
    <xf numFmtId="0" fontId="92" fillId="13" borderId="67" xfId="0" applyFont="1" applyFill="1" applyBorder="1" applyAlignment="1">
      <alignment horizontal="center" vertical="center" wrapText="1"/>
    </xf>
    <xf numFmtId="0" fontId="92" fillId="13" borderId="67" xfId="0" applyFont="1" applyFill="1" applyBorder="1" applyAlignment="1">
      <alignment horizontal="center" vertical="center"/>
    </xf>
    <xf numFmtId="0" fontId="92" fillId="13" borderId="10" xfId="0" applyFont="1" applyFill="1" applyBorder="1" applyAlignment="1">
      <alignment horizontal="center" vertical="center"/>
    </xf>
    <xf numFmtId="0" fontId="92" fillId="13" borderId="32" xfId="0" applyFont="1" applyFill="1" applyBorder="1" applyAlignment="1">
      <alignment horizontal="center" vertical="center" textRotation="90" wrapText="1"/>
    </xf>
    <xf numFmtId="0" fontId="92" fillId="13" borderId="67" xfId="0" applyFont="1" applyFill="1" applyBorder="1" applyAlignment="1">
      <alignment horizontal="center" vertical="center" textRotation="90" wrapText="1"/>
    </xf>
    <xf numFmtId="0" fontId="112" fillId="33" borderId="57" xfId="0" applyFont="1" applyFill="1" applyBorder="1" applyAlignment="1" applyProtection="1">
      <alignment horizontal="left" vertical="center" wrapText="1"/>
      <protection locked="0"/>
    </xf>
    <xf numFmtId="0" fontId="112" fillId="33" borderId="58" xfId="0" applyFont="1" applyFill="1" applyBorder="1" applyAlignment="1" applyProtection="1">
      <alignment horizontal="left" vertical="center" wrapText="1"/>
      <protection locked="0"/>
    </xf>
    <xf numFmtId="0" fontId="112" fillId="33" borderId="59" xfId="0" applyFont="1" applyFill="1" applyBorder="1" applyAlignment="1" applyProtection="1">
      <alignment horizontal="left" vertical="center" wrapText="1"/>
      <protection locked="0"/>
    </xf>
    <xf numFmtId="0" fontId="92" fillId="13" borderId="10" xfId="0" applyFont="1" applyFill="1" applyBorder="1" applyAlignment="1">
      <alignment horizontal="center" vertical="center" textRotation="90" wrapText="1"/>
    </xf>
    <xf numFmtId="0" fontId="92" fillId="13" borderId="66" xfId="0" applyFont="1" applyFill="1" applyBorder="1" applyAlignment="1">
      <alignment horizontal="center" vertical="center" wrapText="1"/>
    </xf>
    <xf numFmtId="0" fontId="92" fillId="13" borderId="68" xfId="0" applyFont="1" applyFill="1" applyBorder="1" applyAlignment="1">
      <alignment horizontal="center" vertical="center"/>
    </xf>
    <xf numFmtId="0" fontId="92" fillId="13" borderId="63" xfId="0" applyFont="1" applyFill="1" applyBorder="1" applyAlignment="1">
      <alignment horizontal="center" vertical="center"/>
    </xf>
    <xf numFmtId="0" fontId="92" fillId="13" borderId="68" xfId="0" applyFont="1" applyFill="1" applyBorder="1" applyAlignment="1">
      <alignment horizontal="center" vertical="center" wrapText="1"/>
    </xf>
    <xf numFmtId="0" fontId="116" fillId="43" borderId="0" xfId="0" applyFont="1" applyFill="1" applyAlignment="1">
      <alignment horizontal="center" vertical="center" textRotation="90" wrapText="1" readingOrder="1"/>
    </xf>
    <xf numFmtId="0" fontId="116" fillId="43" borderId="17" xfId="0" applyFont="1" applyFill="1" applyBorder="1" applyAlignment="1">
      <alignment horizontal="center" vertical="center" textRotation="90" wrapText="1" readingOrder="1"/>
    </xf>
    <xf numFmtId="0" fontId="117" fillId="41" borderId="69" xfId="0" applyFont="1" applyFill="1" applyBorder="1" applyAlignment="1">
      <alignment horizontal="center" vertical="center" wrapText="1" readingOrder="1"/>
    </xf>
    <xf numFmtId="0" fontId="117" fillId="41" borderId="70" xfId="0" applyFont="1" applyFill="1" applyBorder="1" applyAlignment="1">
      <alignment horizontal="center" vertical="center" wrapText="1" readingOrder="1"/>
    </xf>
    <xf numFmtId="0" fontId="117" fillId="41" borderId="71" xfId="0" applyFont="1" applyFill="1" applyBorder="1" applyAlignment="1">
      <alignment horizontal="center" vertical="center" wrapText="1" readingOrder="1"/>
    </xf>
    <xf numFmtId="0" fontId="117" fillId="41" borderId="72" xfId="0" applyFont="1" applyFill="1" applyBorder="1" applyAlignment="1">
      <alignment horizontal="center" vertical="center" wrapText="1" readingOrder="1"/>
    </xf>
    <xf numFmtId="0" fontId="117" fillId="41" borderId="0" xfId="0" applyFont="1" applyFill="1" applyBorder="1" applyAlignment="1">
      <alignment horizontal="center" vertical="center" wrapText="1" readingOrder="1"/>
    </xf>
    <xf numFmtId="0" fontId="117" fillId="41" borderId="73" xfId="0" applyFont="1" applyFill="1" applyBorder="1" applyAlignment="1">
      <alignment horizontal="center" vertical="center" wrapText="1" readingOrder="1"/>
    </xf>
    <xf numFmtId="0" fontId="117" fillId="41" borderId="74" xfId="0" applyFont="1" applyFill="1" applyBorder="1" applyAlignment="1">
      <alignment horizontal="center" vertical="center" wrapText="1" readingOrder="1"/>
    </xf>
    <xf numFmtId="0" fontId="117" fillId="41" borderId="75" xfId="0" applyFont="1" applyFill="1" applyBorder="1" applyAlignment="1">
      <alignment horizontal="center" vertical="center" wrapText="1" readingOrder="1"/>
    </xf>
    <xf numFmtId="0" fontId="117" fillId="41" borderId="76" xfId="0" applyFont="1" applyFill="1" applyBorder="1" applyAlignment="1">
      <alignment horizontal="center" vertical="center" wrapText="1" readingOrder="1"/>
    </xf>
    <xf numFmtId="0" fontId="117" fillId="40" borderId="69" xfId="0" applyFont="1" applyFill="1" applyBorder="1" applyAlignment="1">
      <alignment horizontal="center" vertical="center" wrapText="1" readingOrder="1"/>
    </xf>
    <xf numFmtId="0" fontId="117" fillId="40" borderId="70" xfId="0" applyFont="1" applyFill="1" applyBorder="1" applyAlignment="1">
      <alignment horizontal="center" vertical="center" wrapText="1" readingOrder="1"/>
    </xf>
    <xf numFmtId="0" fontId="117" fillId="40" borderId="71" xfId="0" applyFont="1" applyFill="1" applyBorder="1" applyAlignment="1">
      <alignment horizontal="center" vertical="center" wrapText="1" readingOrder="1"/>
    </xf>
    <xf numFmtId="0" fontId="117" fillId="40" borderId="72" xfId="0" applyFont="1" applyFill="1" applyBorder="1" applyAlignment="1">
      <alignment horizontal="center" vertical="center" wrapText="1" readingOrder="1"/>
    </xf>
    <xf numFmtId="0" fontId="117" fillId="40" borderId="0" xfId="0" applyFont="1" applyFill="1" applyBorder="1" applyAlignment="1">
      <alignment horizontal="center" vertical="center" wrapText="1" readingOrder="1"/>
    </xf>
    <xf numFmtId="0" fontId="117" fillId="40" borderId="73" xfId="0" applyFont="1" applyFill="1" applyBorder="1" applyAlignment="1">
      <alignment horizontal="center" vertical="center" wrapText="1" readingOrder="1"/>
    </xf>
    <xf numFmtId="0" fontId="117" fillId="40" borderId="74" xfId="0" applyFont="1" applyFill="1" applyBorder="1" applyAlignment="1">
      <alignment horizontal="center" vertical="center" wrapText="1" readingOrder="1"/>
    </xf>
    <xf numFmtId="0" fontId="117" fillId="40" borderId="75" xfId="0" applyFont="1" applyFill="1" applyBorder="1" applyAlignment="1">
      <alignment horizontal="center" vertical="center" wrapText="1" readingOrder="1"/>
    </xf>
    <xf numFmtId="0" fontId="117" fillId="40" borderId="76" xfId="0" applyFont="1" applyFill="1" applyBorder="1" applyAlignment="1">
      <alignment horizontal="center" vertical="center" wrapText="1" readingOrder="1"/>
    </xf>
    <xf numFmtId="0" fontId="117" fillId="42" borderId="69" xfId="0" applyFont="1" applyFill="1" applyBorder="1" applyAlignment="1">
      <alignment horizontal="center" vertical="center" wrapText="1" readingOrder="1"/>
    </xf>
    <xf numFmtId="0" fontId="117" fillId="42" borderId="70" xfId="0" applyFont="1" applyFill="1" applyBorder="1" applyAlignment="1">
      <alignment horizontal="center" vertical="center" wrapText="1" readingOrder="1"/>
    </xf>
    <xf numFmtId="0" fontId="117" fillId="42" borderId="71" xfId="0" applyFont="1" applyFill="1" applyBorder="1" applyAlignment="1">
      <alignment horizontal="center" vertical="center" wrapText="1" readingOrder="1"/>
    </xf>
    <xf numFmtId="0" fontId="117" fillId="42" borderId="72" xfId="0" applyFont="1" applyFill="1" applyBorder="1" applyAlignment="1">
      <alignment horizontal="center" vertical="center" wrapText="1" readingOrder="1"/>
    </xf>
    <xf numFmtId="0" fontId="117" fillId="42" borderId="0" xfId="0" applyFont="1" applyFill="1" applyBorder="1" applyAlignment="1">
      <alignment horizontal="center" vertical="center" wrapText="1" readingOrder="1"/>
    </xf>
    <xf numFmtId="0" fontId="117" fillId="42" borderId="73" xfId="0" applyFont="1" applyFill="1" applyBorder="1" applyAlignment="1">
      <alignment horizontal="center" vertical="center" wrapText="1" readingOrder="1"/>
    </xf>
    <xf numFmtId="0" fontId="117" fillId="42" borderId="74" xfId="0" applyFont="1" applyFill="1" applyBorder="1" applyAlignment="1">
      <alignment horizontal="center" vertical="center" wrapText="1" readingOrder="1"/>
    </xf>
    <xf numFmtId="0" fontId="117" fillId="42" borderId="75" xfId="0" applyFont="1" applyFill="1" applyBorder="1" applyAlignment="1">
      <alignment horizontal="center" vertical="center" wrapText="1" readingOrder="1"/>
    </xf>
    <xf numFmtId="0" fontId="117" fillId="42" borderId="76" xfId="0" applyFont="1" applyFill="1" applyBorder="1" applyAlignment="1">
      <alignment horizontal="center" vertical="center" wrapText="1" readingOrder="1"/>
    </xf>
    <xf numFmtId="0" fontId="117" fillId="35" borderId="69" xfId="0" applyFont="1" applyFill="1" applyBorder="1" applyAlignment="1">
      <alignment horizontal="center" vertical="center" wrapText="1" readingOrder="1"/>
    </xf>
    <xf numFmtId="0" fontId="117" fillId="35" borderId="70" xfId="0" applyFont="1" applyFill="1" applyBorder="1" applyAlignment="1">
      <alignment horizontal="center" vertical="center" wrapText="1" readingOrder="1"/>
    </xf>
    <xf numFmtId="0" fontId="117" fillId="35" borderId="71" xfId="0" applyFont="1" applyFill="1" applyBorder="1" applyAlignment="1">
      <alignment horizontal="center" vertical="center" wrapText="1" readingOrder="1"/>
    </xf>
    <xf numFmtId="0" fontId="117" fillId="35" borderId="72" xfId="0" applyFont="1" applyFill="1" applyBorder="1" applyAlignment="1">
      <alignment horizontal="center" vertical="center" wrapText="1" readingOrder="1"/>
    </xf>
    <xf numFmtId="0" fontId="117" fillId="35" borderId="0" xfId="0" applyFont="1" applyFill="1" applyBorder="1" applyAlignment="1">
      <alignment horizontal="center" vertical="center" wrapText="1" readingOrder="1"/>
    </xf>
    <xf numFmtId="0" fontId="117" fillId="35" borderId="73" xfId="0" applyFont="1" applyFill="1" applyBorder="1" applyAlignment="1">
      <alignment horizontal="center" vertical="center" wrapText="1" readingOrder="1"/>
    </xf>
    <xf numFmtId="0" fontId="117" fillId="35" borderId="74" xfId="0" applyFont="1" applyFill="1" applyBorder="1" applyAlignment="1">
      <alignment horizontal="center" vertical="center" wrapText="1" readingOrder="1"/>
    </xf>
    <xf numFmtId="0" fontId="117" fillId="35" borderId="75" xfId="0" applyFont="1" applyFill="1" applyBorder="1" applyAlignment="1">
      <alignment horizontal="center" vertical="center" wrapText="1" readingOrder="1"/>
    </xf>
    <xf numFmtId="0" fontId="117" fillId="35" borderId="76" xfId="0" applyFont="1" applyFill="1" applyBorder="1" applyAlignment="1">
      <alignment horizontal="center" vertical="center" wrapText="1" readingOrder="1"/>
    </xf>
    <xf numFmtId="0" fontId="118" fillId="0" borderId="13" xfId="0" applyFont="1" applyBorder="1" applyAlignment="1">
      <alignment horizontal="center" vertical="center" wrapText="1"/>
    </xf>
    <xf numFmtId="0" fontId="118" fillId="0" borderId="14" xfId="0" applyFont="1" applyBorder="1" applyAlignment="1">
      <alignment horizontal="center" vertical="center"/>
    </xf>
    <xf numFmtId="0" fontId="118" fillId="0" borderId="15" xfId="0" applyFont="1" applyBorder="1" applyAlignment="1">
      <alignment horizontal="center" vertical="center"/>
    </xf>
    <xf numFmtId="0" fontId="118" fillId="0" borderId="16" xfId="0" applyFont="1" applyBorder="1" applyAlignment="1">
      <alignment horizontal="center" vertical="center"/>
    </xf>
    <xf numFmtId="0" fontId="118" fillId="0" borderId="0" xfId="0" applyFont="1" applyAlignment="1">
      <alignment horizontal="center" vertical="center"/>
    </xf>
    <xf numFmtId="0" fontId="118" fillId="0" borderId="17" xfId="0" applyFont="1" applyBorder="1" applyAlignment="1">
      <alignment horizontal="center" vertical="center"/>
    </xf>
    <xf numFmtId="0" fontId="118" fillId="0" borderId="18" xfId="0" applyFont="1" applyBorder="1" applyAlignment="1">
      <alignment horizontal="center" vertical="center"/>
    </xf>
    <xf numFmtId="0" fontId="118" fillId="0" borderId="19" xfId="0" applyFont="1" applyBorder="1" applyAlignment="1">
      <alignment horizontal="center" vertical="center"/>
    </xf>
    <xf numFmtId="0" fontId="118" fillId="0" borderId="20" xfId="0" applyFont="1" applyBorder="1" applyAlignment="1">
      <alignment horizontal="center" vertical="center"/>
    </xf>
    <xf numFmtId="0" fontId="119" fillId="40" borderId="0" xfId="0" applyFont="1" applyFill="1" applyAlignment="1" applyProtection="1">
      <alignment horizontal="center" vertical="center" wrapText="1" readingOrder="1"/>
      <protection hidden="1"/>
    </xf>
    <xf numFmtId="0" fontId="119" fillId="40" borderId="17" xfId="0" applyFont="1" applyFill="1" applyBorder="1" applyAlignment="1" applyProtection="1">
      <alignment horizontal="center" vertical="center" wrapText="1" readingOrder="1"/>
      <protection hidden="1"/>
    </xf>
    <xf numFmtId="0" fontId="119" fillId="40" borderId="0" xfId="0" applyFont="1" applyFill="1" applyBorder="1" applyAlignment="1" applyProtection="1">
      <alignment horizontal="center" vertical="center" wrapText="1" readingOrder="1"/>
      <protection hidden="1"/>
    </xf>
    <xf numFmtId="0" fontId="119" fillId="40" borderId="13" xfId="0" applyFont="1" applyFill="1" applyBorder="1" applyAlignment="1" applyProtection="1">
      <alignment horizontal="center" vertical="center" wrapText="1" readingOrder="1"/>
      <protection hidden="1"/>
    </xf>
    <xf numFmtId="0" fontId="119" fillId="40" borderId="14" xfId="0" applyFont="1" applyFill="1" applyBorder="1" applyAlignment="1" applyProtection="1">
      <alignment horizontal="center" vertical="center" wrapText="1" readingOrder="1"/>
      <protection hidden="1"/>
    </xf>
    <xf numFmtId="0" fontId="119" fillId="40" borderId="16" xfId="0" applyFont="1" applyFill="1" applyBorder="1" applyAlignment="1" applyProtection="1">
      <alignment horizontal="center" vertical="center" wrapText="1" readingOrder="1"/>
      <protection hidden="1"/>
    </xf>
    <xf numFmtId="0" fontId="119" fillId="40" borderId="15" xfId="0" applyFont="1" applyFill="1" applyBorder="1" applyAlignment="1" applyProtection="1">
      <alignment horizontal="center" vertical="center" wrapText="1" readingOrder="1"/>
      <protection hidden="1"/>
    </xf>
    <xf numFmtId="0" fontId="116" fillId="43" borderId="0" xfId="0" applyFont="1" applyFill="1" applyAlignment="1">
      <alignment horizontal="center" vertical="center" wrapText="1" readingOrder="1"/>
    </xf>
    <xf numFmtId="0" fontId="118" fillId="0" borderId="0" xfId="0" applyFont="1" applyBorder="1" applyAlignment="1">
      <alignment horizontal="center" vertical="center"/>
    </xf>
    <xf numFmtId="0" fontId="118" fillId="0" borderId="14" xfId="0" applyFont="1" applyBorder="1" applyAlignment="1">
      <alignment horizontal="center" vertical="center" wrapText="1"/>
    </xf>
    <xf numFmtId="0" fontId="119" fillId="40" borderId="18" xfId="0" applyFont="1" applyFill="1" applyBorder="1" applyAlignment="1" applyProtection="1">
      <alignment horizontal="center" vertical="center" wrapText="1" readingOrder="1"/>
      <protection hidden="1"/>
    </xf>
    <xf numFmtId="0" fontId="119" fillId="40" borderId="19" xfId="0" applyFont="1" applyFill="1" applyBorder="1" applyAlignment="1" applyProtection="1">
      <alignment horizontal="center" vertical="center" wrapText="1" readingOrder="1"/>
      <protection hidden="1"/>
    </xf>
    <xf numFmtId="0" fontId="119" fillId="40" borderId="20" xfId="0" applyFont="1" applyFill="1" applyBorder="1" applyAlignment="1" applyProtection="1">
      <alignment horizontal="center" vertical="center" wrapText="1" readingOrder="1"/>
      <protection hidden="1"/>
    </xf>
    <xf numFmtId="0" fontId="119" fillId="41" borderId="16" xfId="0" applyFont="1" applyFill="1" applyBorder="1" applyAlignment="1" applyProtection="1">
      <alignment horizontal="center" wrapText="1" readingOrder="1"/>
      <protection hidden="1"/>
    </xf>
    <xf numFmtId="0" fontId="119" fillId="41" borderId="0" xfId="0" applyFont="1" applyFill="1" applyBorder="1" applyAlignment="1" applyProtection="1">
      <alignment horizontal="center" wrapText="1" readingOrder="1"/>
      <protection hidden="1"/>
    </xf>
    <xf numFmtId="0" fontId="119" fillId="41" borderId="17" xfId="0" applyFont="1" applyFill="1" applyBorder="1" applyAlignment="1" applyProtection="1">
      <alignment horizontal="center" wrapText="1" readingOrder="1"/>
      <protection hidden="1"/>
    </xf>
    <xf numFmtId="0" fontId="119" fillId="41" borderId="18" xfId="0" applyFont="1" applyFill="1" applyBorder="1" applyAlignment="1" applyProtection="1">
      <alignment horizontal="center" wrapText="1" readingOrder="1"/>
      <protection hidden="1"/>
    </xf>
    <xf numFmtId="0" fontId="119" fillId="41" borderId="19" xfId="0" applyFont="1" applyFill="1" applyBorder="1" applyAlignment="1" applyProtection="1">
      <alignment horizontal="center" wrapText="1" readingOrder="1"/>
      <protection hidden="1"/>
    </xf>
    <xf numFmtId="0" fontId="119" fillId="41" borderId="20" xfId="0" applyFont="1" applyFill="1" applyBorder="1" applyAlignment="1" applyProtection="1">
      <alignment horizontal="center" wrapText="1" readingOrder="1"/>
      <protection hidden="1"/>
    </xf>
    <xf numFmtId="0" fontId="119" fillId="41" borderId="13" xfId="0" applyFont="1" applyFill="1" applyBorder="1" applyAlignment="1" applyProtection="1">
      <alignment horizontal="center" wrapText="1" readingOrder="1"/>
      <protection hidden="1"/>
    </xf>
    <xf numFmtId="0" fontId="119" fillId="41" borderId="14" xfId="0" applyFont="1" applyFill="1" applyBorder="1" applyAlignment="1" applyProtection="1">
      <alignment horizontal="center" wrapText="1" readingOrder="1"/>
      <protection hidden="1"/>
    </xf>
    <xf numFmtId="0" fontId="119" fillId="41" borderId="15" xfId="0" applyFont="1" applyFill="1" applyBorder="1" applyAlignment="1" applyProtection="1">
      <alignment horizontal="center" wrapText="1" readingOrder="1"/>
      <protection hidden="1"/>
    </xf>
    <xf numFmtId="0" fontId="119" fillId="42" borderId="16" xfId="0" applyFont="1" applyFill="1" applyBorder="1" applyAlignment="1" applyProtection="1">
      <alignment horizontal="center" wrapText="1" readingOrder="1"/>
      <protection hidden="1"/>
    </xf>
    <xf numFmtId="0" fontId="119" fillId="42" borderId="0" xfId="0" applyFont="1" applyFill="1" applyBorder="1" applyAlignment="1" applyProtection="1">
      <alignment horizontal="center" wrapText="1" readingOrder="1"/>
      <protection hidden="1"/>
    </xf>
    <xf numFmtId="0" fontId="119" fillId="42" borderId="17" xfId="0" applyFont="1" applyFill="1" applyBorder="1" applyAlignment="1" applyProtection="1">
      <alignment horizontal="center" wrapText="1" readingOrder="1"/>
      <protection hidden="1"/>
    </xf>
    <xf numFmtId="0" fontId="119" fillId="42" borderId="18" xfId="0" applyFont="1" applyFill="1" applyBorder="1" applyAlignment="1" applyProtection="1">
      <alignment horizontal="center" wrapText="1" readingOrder="1"/>
      <protection hidden="1"/>
    </xf>
    <xf numFmtId="0" fontId="119" fillId="42" borderId="19" xfId="0" applyFont="1" applyFill="1" applyBorder="1" applyAlignment="1" applyProtection="1">
      <alignment horizontal="center" wrapText="1" readingOrder="1"/>
      <protection hidden="1"/>
    </xf>
    <xf numFmtId="0" fontId="119" fillId="42" borderId="20" xfId="0" applyFont="1" applyFill="1" applyBorder="1" applyAlignment="1" applyProtection="1">
      <alignment horizontal="center" wrapText="1" readingOrder="1"/>
      <protection hidden="1"/>
    </xf>
    <xf numFmtId="0" fontId="119" fillId="42" borderId="13" xfId="0" applyFont="1" applyFill="1" applyBorder="1" applyAlignment="1" applyProtection="1">
      <alignment horizontal="center" wrapText="1" readingOrder="1"/>
      <protection hidden="1"/>
    </xf>
    <xf numFmtId="0" fontId="119" fillId="42" borderId="14" xfId="0" applyFont="1" applyFill="1" applyBorder="1" applyAlignment="1" applyProtection="1">
      <alignment horizontal="center" wrapText="1" readingOrder="1"/>
      <protection hidden="1"/>
    </xf>
    <xf numFmtId="0" fontId="119" fillId="42" borderId="15" xfId="0" applyFont="1" applyFill="1" applyBorder="1" applyAlignment="1" applyProtection="1">
      <alignment horizontal="center" wrapText="1" readingOrder="1"/>
      <protection hidden="1"/>
    </xf>
    <xf numFmtId="0" fontId="119" fillId="35" borderId="0" xfId="0" applyFont="1" applyFill="1" applyBorder="1" applyAlignment="1" applyProtection="1">
      <alignment horizontal="center" wrapText="1" readingOrder="1"/>
      <protection hidden="1"/>
    </xf>
    <xf numFmtId="0" fontId="119" fillId="35" borderId="17" xfId="0" applyFont="1" applyFill="1" applyBorder="1" applyAlignment="1" applyProtection="1">
      <alignment horizontal="center" wrapText="1" readingOrder="1"/>
      <protection hidden="1"/>
    </xf>
    <xf numFmtId="0" fontId="119" fillId="35" borderId="16" xfId="0" applyFont="1" applyFill="1" applyBorder="1" applyAlignment="1" applyProtection="1">
      <alignment horizontal="center" wrapText="1" readingOrder="1"/>
      <protection hidden="1"/>
    </xf>
    <xf numFmtId="0" fontId="119" fillId="35" borderId="18" xfId="0" applyFont="1" applyFill="1" applyBorder="1" applyAlignment="1" applyProtection="1">
      <alignment horizontal="center" wrapText="1" readingOrder="1"/>
      <protection hidden="1"/>
    </xf>
    <xf numFmtId="0" fontId="119" fillId="35" borderId="19" xfId="0" applyFont="1" applyFill="1" applyBorder="1" applyAlignment="1" applyProtection="1">
      <alignment horizontal="center" wrapText="1" readingOrder="1"/>
      <protection hidden="1"/>
    </xf>
    <xf numFmtId="0" fontId="119" fillId="35" borderId="20" xfId="0" applyFont="1" applyFill="1" applyBorder="1" applyAlignment="1" applyProtection="1">
      <alignment horizontal="center" wrapText="1" readingOrder="1"/>
      <protection hidden="1"/>
    </xf>
    <xf numFmtId="0" fontId="119" fillId="35" borderId="13" xfId="0" applyFont="1" applyFill="1" applyBorder="1" applyAlignment="1" applyProtection="1">
      <alignment horizontal="center" wrapText="1" readingOrder="1"/>
      <protection hidden="1"/>
    </xf>
    <xf numFmtId="0" fontId="119" fillId="35" borderId="14" xfId="0" applyFont="1" applyFill="1" applyBorder="1" applyAlignment="1" applyProtection="1">
      <alignment horizontal="center" wrapText="1" readingOrder="1"/>
      <protection hidden="1"/>
    </xf>
    <xf numFmtId="0" fontId="119" fillId="35" borderId="15" xfId="0" applyFont="1" applyFill="1" applyBorder="1" applyAlignment="1" applyProtection="1">
      <alignment horizontal="center" wrapText="1" readingOrder="1"/>
      <protection hidden="1"/>
    </xf>
    <xf numFmtId="0" fontId="113" fillId="0" borderId="0" xfId="0" applyFont="1" applyAlignment="1">
      <alignment horizontal="center" vertical="center" wrapText="1"/>
    </xf>
    <xf numFmtId="0" fontId="120" fillId="40" borderId="69" xfId="0" applyFont="1" applyFill="1" applyBorder="1" applyAlignment="1">
      <alignment horizontal="center" vertical="center" wrapText="1" readingOrder="1"/>
    </xf>
    <xf numFmtId="0" fontId="120" fillId="40" borderId="70" xfId="0" applyFont="1" applyFill="1" applyBorder="1" applyAlignment="1">
      <alignment horizontal="center" vertical="center" wrapText="1" readingOrder="1"/>
    </xf>
    <xf numFmtId="0" fontId="120" fillId="40" borderId="71" xfId="0" applyFont="1" applyFill="1" applyBorder="1" applyAlignment="1">
      <alignment horizontal="center" vertical="center" wrapText="1" readingOrder="1"/>
    </xf>
    <xf numFmtId="0" fontId="120" fillId="40" borderId="72" xfId="0" applyFont="1" applyFill="1" applyBorder="1" applyAlignment="1">
      <alignment horizontal="center" vertical="center" wrapText="1" readingOrder="1"/>
    </xf>
    <xf numFmtId="0" fontId="120" fillId="40" borderId="0" xfId="0" applyFont="1" applyFill="1" applyBorder="1" applyAlignment="1">
      <alignment horizontal="center" vertical="center" wrapText="1" readingOrder="1"/>
    </xf>
    <xf numFmtId="0" fontId="120" fillId="40" borderId="73" xfId="0" applyFont="1" applyFill="1" applyBorder="1" applyAlignment="1">
      <alignment horizontal="center" vertical="center" wrapText="1" readingOrder="1"/>
    </xf>
    <xf numFmtId="0" fontId="120" fillId="40" borderId="74" xfId="0" applyFont="1" applyFill="1" applyBorder="1" applyAlignment="1">
      <alignment horizontal="center" vertical="center" wrapText="1" readingOrder="1"/>
    </xf>
    <xf numFmtId="0" fontId="120" fillId="40" borderId="75" xfId="0" applyFont="1" applyFill="1" applyBorder="1" applyAlignment="1">
      <alignment horizontal="center" vertical="center" wrapText="1" readingOrder="1"/>
    </xf>
    <xf numFmtId="0" fontId="120" fillId="40" borderId="76" xfId="0" applyFont="1" applyFill="1" applyBorder="1" applyAlignment="1">
      <alignment horizontal="center" vertical="center" wrapText="1" readingOrder="1"/>
    </xf>
    <xf numFmtId="0" fontId="121" fillId="0" borderId="13" xfId="0" applyFont="1" applyBorder="1" applyAlignment="1">
      <alignment horizontal="center" vertical="center" wrapText="1"/>
    </xf>
    <xf numFmtId="0" fontId="121" fillId="0" borderId="14" xfId="0" applyFont="1" applyBorder="1" applyAlignment="1">
      <alignment horizontal="center" vertical="center"/>
    </xf>
    <xf numFmtId="0" fontId="121" fillId="0" borderId="16" xfId="0" applyFont="1" applyBorder="1" applyAlignment="1">
      <alignment horizontal="center" vertical="center" wrapText="1"/>
    </xf>
    <xf numFmtId="0" fontId="121" fillId="0" borderId="0" xfId="0" applyFont="1" applyBorder="1" applyAlignment="1">
      <alignment horizontal="center" vertical="center"/>
    </xf>
    <xf numFmtId="0" fontId="121" fillId="0" borderId="16" xfId="0" applyFont="1" applyBorder="1" applyAlignment="1">
      <alignment horizontal="center" vertical="center"/>
    </xf>
    <xf numFmtId="0" fontId="121" fillId="0" borderId="0" xfId="0" applyFont="1" applyAlignment="1">
      <alignment horizontal="center" vertical="center"/>
    </xf>
    <xf numFmtId="0" fontId="121" fillId="0" borderId="18" xfId="0" applyFont="1" applyBorder="1" applyAlignment="1">
      <alignment horizontal="center" vertical="center"/>
    </xf>
    <xf numFmtId="0" fontId="121" fillId="0" borderId="19" xfId="0" applyFont="1" applyBorder="1" applyAlignment="1">
      <alignment horizontal="center" vertical="center"/>
    </xf>
    <xf numFmtId="0" fontId="120" fillId="41" borderId="69" xfId="0" applyFont="1" applyFill="1" applyBorder="1" applyAlignment="1">
      <alignment horizontal="center" vertical="center" wrapText="1" readingOrder="1"/>
    </xf>
    <xf numFmtId="0" fontId="120" fillId="41" borderId="70" xfId="0" applyFont="1" applyFill="1" applyBorder="1" applyAlignment="1">
      <alignment horizontal="center" vertical="center" wrapText="1" readingOrder="1"/>
    </xf>
    <xf numFmtId="0" fontId="120" fillId="41" borderId="71" xfId="0" applyFont="1" applyFill="1" applyBorder="1" applyAlignment="1">
      <alignment horizontal="center" vertical="center" wrapText="1" readingOrder="1"/>
    </xf>
    <xf numFmtId="0" fontId="120" fillId="41" borderId="72" xfId="0" applyFont="1" applyFill="1" applyBorder="1" applyAlignment="1">
      <alignment horizontal="center" vertical="center" wrapText="1" readingOrder="1"/>
    </xf>
    <xf numFmtId="0" fontId="120" fillId="41" borderId="0" xfId="0" applyFont="1" applyFill="1" applyBorder="1" applyAlignment="1">
      <alignment horizontal="center" vertical="center" wrapText="1" readingOrder="1"/>
    </xf>
    <xf numFmtId="0" fontId="120" fillId="41" borderId="73" xfId="0" applyFont="1" applyFill="1" applyBorder="1" applyAlignment="1">
      <alignment horizontal="center" vertical="center" wrapText="1" readingOrder="1"/>
    </xf>
    <xf numFmtId="0" fontId="120" fillId="41" borderId="74" xfId="0" applyFont="1" applyFill="1" applyBorder="1" applyAlignment="1">
      <alignment horizontal="center" vertical="center" wrapText="1" readingOrder="1"/>
    </xf>
    <xf numFmtId="0" fontId="120" fillId="41" borderId="75" xfId="0" applyFont="1" applyFill="1" applyBorder="1" applyAlignment="1">
      <alignment horizontal="center" vertical="center" wrapText="1" readingOrder="1"/>
    </xf>
    <xf numFmtId="0" fontId="120" fillId="41" borderId="76" xfId="0" applyFont="1" applyFill="1" applyBorder="1" applyAlignment="1">
      <alignment horizontal="center" vertical="center" wrapText="1" readingOrder="1"/>
    </xf>
    <xf numFmtId="0" fontId="122" fillId="0" borderId="0" xfId="0" applyFont="1" applyAlignment="1">
      <alignment horizontal="center" vertical="center" wrapText="1"/>
    </xf>
    <xf numFmtId="0" fontId="123" fillId="0" borderId="0" xfId="0" applyFont="1" applyAlignment="1">
      <alignment horizontal="center" vertical="center" wrapText="1"/>
    </xf>
    <xf numFmtId="0" fontId="121" fillId="0" borderId="15" xfId="0" applyFont="1" applyBorder="1" applyAlignment="1">
      <alignment horizontal="center" vertical="center"/>
    </xf>
    <xf numFmtId="0" fontId="121" fillId="0" borderId="17" xfId="0" applyFont="1" applyBorder="1" applyAlignment="1">
      <alignment horizontal="center" vertical="center"/>
    </xf>
    <xf numFmtId="0" fontId="121" fillId="0" borderId="20" xfId="0" applyFont="1" applyBorder="1" applyAlignment="1">
      <alignment horizontal="center" vertical="center"/>
    </xf>
    <xf numFmtId="0" fontId="120" fillId="35" borderId="69" xfId="0" applyFont="1" applyFill="1" applyBorder="1" applyAlignment="1">
      <alignment horizontal="center" vertical="center" wrapText="1" readingOrder="1"/>
    </xf>
    <xf numFmtId="0" fontId="120" fillId="35" borderId="70" xfId="0" applyFont="1" applyFill="1" applyBorder="1" applyAlignment="1">
      <alignment horizontal="center" vertical="center" wrapText="1" readingOrder="1"/>
    </xf>
    <xf numFmtId="0" fontId="120" fillId="35" borderId="71" xfId="0" applyFont="1" applyFill="1" applyBorder="1" applyAlignment="1">
      <alignment horizontal="center" vertical="center" wrapText="1" readingOrder="1"/>
    </xf>
    <xf numFmtId="0" fontId="120" fillId="35" borderId="72" xfId="0" applyFont="1" applyFill="1" applyBorder="1" applyAlignment="1">
      <alignment horizontal="center" vertical="center" wrapText="1" readingOrder="1"/>
    </xf>
    <xf numFmtId="0" fontId="120" fillId="35" borderId="0" xfId="0" applyFont="1" applyFill="1" applyBorder="1" applyAlignment="1">
      <alignment horizontal="center" vertical="center" wrapText="1" readingOrder="1"/>
    </xf>
    <xf numFmtId="0" fontId="120" fillId="35" borderId="73" xfId="0" applyFont="1" applyFill="1" applyBorder="1" applyAlignment="1">
      <alignment horizontal="center" vertical="center" wrapText="1" readingOrder="1"/>
    </xf>
    <xf numFmtId="0" fontId="120" fillId="35" borderId="74" xfId="0" applyFont="1" applyFill="1" applyBorder="1" applyAlignment="1">
      <alignment horizontal="center" vertical="center" wrapText="1" readingOrder="1"/>
    </xf>
    <xf numFmtId="0" fontId="120" fillId="35" borderId="75" xfId="0" applyFont="1" applyFill="1" applyBorder="1" applyAlignment="1">
      <alignment horizontal="center" vertical="center" wrapText="1" readingOrder="1"/>
    </xf>
    <xf numFmtId="0" fontId="120" fillId="35" borderId="76" xfId="0" applyFont="1" applyFill="1" applyBorder="1" applyAlignment="1">
      <alignment horizontal="center" vertical="center" wrapText="1" readingOrder="1"/>
    </xf>
    <xf numFmtId="0" fontId="120" fillId="42" borderId="69" xfId="0" applyFont="1" applyFill="1" applyBorder="1" applyAlignment="1">
      <alignment horizontal="center" vertical="center" wrapText="1" readingOrder="1"/>
    </xf>
    <xf numFmtId="0" fontId="120" fillId="42" borderId="70" xfId="0" applyFont="1" applyFill="1" applyBorder="1" applyAlignment="1">
      <alignment horizontal="center" vertical="center" wrapText="1" readingOrder="1"/>
    </xf>
    <xf numFmtId="0" fontId="120" fillId="42" borderId="71" xfId="0" applyFont="1" applyFill="1" applyBorder="1" applyAlignment="1">
      <alignment horizontal="center" vertical="center" wrapText="1" readingOrder="1"/>
    </xf>
    <xf numFmtId="0" fontId="120" fillId="42" borderId="72" xfId="0" applyFont="1" applyFill="1" applyBorder="1" applyAlignment="1">
      <alignment horizontal="center" vertical="center" wrapText="1" readingOrder="1"/>
    </xf>
    <xf numFmtId="0" fontId="120" fillId="42" borderId="0" xfId="0" applyFont="1" applyFill="1" applyBorder="1" applyAlignment="1">
      <alignment horizontal="center" vertical="center" wrapText="1" readingOrder="1"/>
    </xf>
    <xf numFmtId="0" fontId="120" fillId="42" borderId="73" xfId="0" applyFont="1" applyFill="1" applyBorder="1" applyAlignment="1">
      <alignment horizontal="center" vertical="center" wrapText="1" readingOrder="1"/>
    </xf>
    <xf numFmtId="0" fontId="120" fillId="42" borderId="74" xfId="0" applyFont="1" applyFill="1" applyBorder="1" applyAlignment="1">
      <alignment horizontal="center" vertical="center" wrapText="1" readingOrder="1"/>
    </xf>
    <xf numFmtId="0" fontId="120" fillId="42" borderId="75" xfId="0" applyFont="1" applyFill="1" applyBorder="1" applyAlignment="1">
      <alignment horizontal="center" vertical="center" wrapText="1" readingOrder="1"/>
    </xf>
    <xf numFmtId="0" fontId="120" fillId="42" borderId="76" xfId="0" applyFont="1" applyFill="1" applyBorder="1" applyAlignment="1">
      <alignment horizontal="center" vertical="center" wrapText="1" readingOrder="1"/>
    </xf>
    <xf numFmtId="0" fontId="121" fillId="0" borderId="14" xfId="0" applyFont="1" applyBorder="1" applyAlignment="1">
      <alignment horizontal="center" vertical="center" wrapText="1"/>
    </xf>
    <xf numFmtId="0" fontId="114" fillId="0" borderId="0" xfId="0" applyFont="1" applyAlignment="1">
      <alignment horizontal="center" vertical="center"/>
    </xf>
    <xf numFmtId="0" fontId="124" fillId="0" borderId="0" xfId="0" applyFont="1" applyAlignment="1">
      <alignment horizontal="center" vertical="center"/>
    </xf>
    <xf numFmtId="0" fontId="125" fillId="7" borderId="77" xfId="0" applyFont="1" applyFill="1" applyBorder="1" applyAlignment="1">
      <alignment horizontal="center" vertical="center" wrapText="1" readingOrder="1"/>
    </xf>
    <xf numFmtId="0" fontId="125" fillId="7" borderId="78" xfId="0" applyFont="1" applyFill="1" applyBorder="1" applyAlignment="1">
      <alignment horizontal="center" vertical="center" wrapText="1" readingOrder="1"/>
    </xf>
    <xf numFmtId="0" fontId="125" fillId="7" borderId="79" xfId="0" applyFont="1" applyFill="1" applyBorder="1" applyAlignment="1">
      <alignment horizontal="center" vertical="center" wrapText="1" readingOrder="1"/>
    </xf>
    <xf numFmtId="0" fontId="126" fillId="33" borderId="0" xfId="0" applyFont="1" applyFill="1" applyBorder="1" applyAlignment="1">
      <alignment horizontal="justify" vertical="center" wrapText="1"/>
    </xf>
    <xf numFmtId="0" fontId="108" fillId="7" borderId="80" xfId="0" applyFont="1" applyFill="1" applyBorder="1" applyAlignment="1">
      <alignment horizontal="center" vertical="center" wrapText="1" readingOrder="1"/>
    </xf>
    <xf numFmtId="0" fontId="108" fillId="7" borderId="30" xfId="0" applyFont="1" applyFill="1" applyBorder="1" applyAlignment="1">
      <alignment horizontal="center" vertical="center" wrapText="1" readingOrder="1"/>
    </xf>
    <xf numFmtId="0" fontId="108" fillId="33" borderId="81" xfId="0" applyFont="1" applyFill="1" applyBorder="1" applyAlignment="1">
      <alignment horizontal="center" vertical="center" wrapText="1" readingOrder="1"/>
    </xf>
    <xf numFmtId="0" fontId="108" fillId="33" borderId="82" xfId="0" applyFont="1" applyFill="1" applyBorder="1" applyAlignment="1">
      <alignment horizontal="center" vertical="center" wrapText="1" readingOrder="1"/>
    </xf>
    <xf numFmtId="0" fontId="108" fillId="33" borderId="24" xfId="0" applyFont="1" applyFill="1" applyBorder="1" applyAlignment="1">
      <alignment horizontal="center" vertical="center" wrapText="1" readingOrder="1"/>
    </xf>
    <xf numFmtId="0" fontId="108" fillId="33" borderId="26" xfId="0" applyFont="1" applyFill="1" applyBorder="1" applyAlignment="1">
      <alignment horizontal="center" vertical="center" wrapText="1" readingOrder="1"/>
    </xf>
    <xf numFmtId="0" fontId="108" fillId="33" borderId="83" xfId="0" applyFont="1" applyFill="1" applyBorder="1" applyAlignment="1">
      <alignment horizontal="center" vertical="center" wrapText="1" readingOrder="1"/>
    </xf>
    <xf numFmtId="0" fontId="108" fillId="33" borderId="28" xfId="0" applyFont="1" applyFill="1" applyBorder="1" applyAlignment="1">
      <alignment horizontal="center" vertical="center" wrapText="1" readingOrder="1"/>
    </xf>
    <xf numFmtId="0" fontId="113" fillId="0" borderId="60" xfId="0" applyFont="1" applyFill="1" applyBorder="1" applyAlignment="1">
      <alignment vertical="center"/>
    </xf>
    <xf numFmtId="0" fontId="113" fillId="0" borderId="61" xfId="0" applyFont="1" applyFill="1" applyBorder="1" applyAlignment="1">
      <alignment vertical="center"/>
    </xf>
    <xf numFmtId="0" fontId="70" fillId="33" borderId="13" xfId="0" applyFont="1" applyFill="1" applyBorder="1" applyAlignment="1" applyProtection="1">
      <alignment wrapText="1"/>
      <protection hidden="1"/>
    </xf>
    <xf numFmtId="0" fontId="70" fillId="33" borderId="15" xfId="0" applyFont="1" applyFill="1" applyBorder="1" applyAlignment="1" applyProtection="1">
      <alignment wrapText="1"/>
      <protection hidden="1"/>
    </xf>
    <xf numFmtId="0" fontId="70" fillId="33" borderId="0" xfId="0" applyFont="1" applyFill="1" applyBorder="1" applyAlignment="1" applyProtection="1">
      <alignment wrapText="1"/>
      <protection hidden="1"/>
    </xf>
    <xf numFmtId="0" fontId="71" fillId="33" borderId="84" xfId="0" applyFont="1" applyFill="1" applyBorder="1" applyAlignment="1" applyProtection="1">
      <alignment vertical="top"/>
      <protection/>
    </xf>
    <xf numFmtId="0" fontId="72" fillId="33" borderId="85" xfId="0" applyFont="1" applyFill="1" applyBorder="1" applyAlignment="1" applyProtection="1">
      <alignment horizontal="center" wrapText="1"/>
      <protection locked="0"/>
    </xf>
    <xf numFmtId="0" fontId="72" fillId="33" borderId="86" xfId="0" applyFont="1" applyFill="1" applyBorder="1" applyAlignment="1" applyProtection="1">
      <alignment horizontal="center" wrapText="1"/>
      <protection locked="0"/>
    </xf>
    <xf numFmtId="0" fontId="70" fillId="33" borderId="16" xfId="0" applyFont="1" applyFill="1" applyBorder="1" applyAlignment="1" applyProtection="1">
      <alignment wrapText="1"/>
      <protection hidden="1"/>
    </xf>
    <xf numFmtId="0" fontId="70" fillId="33" borderId="17" xfId="0" applyFont="1" applyFill="1" applyBorder="1" applyAlignment="1" applyProtection="1">
      <alignment horizontal="left" wrapText="1"/>
      <protection hidden="1"/>
    </xf>
    <xf numFmtId="0" fontId="70" fillId="33" borderId="0" xfId="0" applyFont="1" applyFill="1" applyBorder="1" applyAlignment="1" applyProtection="1">
      <alignment horizontal="left" wrapText="1"/>
      <protection hidden="1"/>
    </xf>
    <xf numFmtId="0" fontId="71" fillId="33" borderId="82" xfId="0" applyFont="1" applyFill="1" applyBorder="1" applyAlignment="1" applyProtection="1">
      <alignment vertical="top"/>
      <protection/>
    </xf>
    <xf numFmtId="14" fontId="72" fillId="33" borderId="26" xfId="0" applyNumberFormat="1" applyFont="1" applyFill="1" applyBorder="1" applyAlignment="1" applyProtection="1">
      <alignment horizontal="center" wrapText="1"/>
      <protection locked="0"/>
    </xf>
    <xf numFmtId="0" fontId="72" fillId="33" borderId="26" xfId="0" applyFont="1" applyFill="1" applyBorder="1" applyAlignment="1" applyProtection="1">
      <alignment horizontal="center" wrapText="1"/>
      <protection locked="0"/>
    </xf>
    <xf numFmtId="0" fontId="72" fillId="33" borderId="27" xfId="0" applyFont="1" applyFill="1" applyBorder="1" applyAlignment="1" applyProtection="1">
      <alignment horizontal="center" wrapText="1"/>
      <protection locked="0"/>
    </xf>
    <xf numFmtId="0" fontId="70" fillId="33" borderId="18" xfId="0" applyFont="1" applyFill="1" applyBorder="1" applyAlignment="1" applyProtection="1">
      <alignment wrapText="1"/>
      <protection hidden="1"/>
    </xf>
    <xf numFmtId="14" fontId="70" fillId="33" borderId="20" xfId="0" applyNumberFormat="1" applyFont="1" applyFill="1" applyBorder="1" applyAlignment="1" applyProtection="1">
      <alignment horizontal="left" wrapText="1"/>
      <protection hidden="1"/>
    </xf>
    <xf numFmtId="14" fontId="70" fillId="33" borderId="0" xfId="0" applyNumberFormat="1" applyFont="1" applyFill="1" applyBorder="1" applyAlignment="1" applyProtection="1">
      <alignment horizontal="left" wrapText="1"/>
      <protection hidden="1"/>
    </xf>
    <xf numFmtId="0" fontId="71" fillId="33" borderId="21" xfId="0" applyFont="1" applyFill="1" applyBorder="1" applyAlignment="1" applyProtection="1">
      <alignment horizontal="left" vertical="top" wrapText="1"/>
      <protection locked="0"/>
    </xf>
    <xf numFmtId="0" fontId="71" fillId="33" borderId="22" xfId="0" applyFont="1" applyFill="1" applyBorder="1" applyAlignment="1" applyProtection="1">
      <alignment horizontal="left" vertical="top"/>
      <protection locked="0"/>
    </xf>
    <xf numFmtId="0" fontId="71" fillId="33" borderId="23" xfId="0" applyFont="1" applyFill="1" applyBorder="1" applyAlignment="1" applyProtection="1">
      <alignment horizontal="left" vertical="top"/>
      <protection locked="0"/>
    </xf>
    <xf numFmtId="0" fontId="71" fillId="33" borderId="18" xfId="0" applyFont="1" applyFill="1" applyBorder="1" applyAlignment="1" applyProtection="1">
      <alignment horizontal="left" vertical="top"/>
      <protection locked="0"/>
    </xf>
    <xf numFmtId="0" fontId="71" fillId="33" borderId="19" xfId="0" applyFont="1" applyFill="1" applyBorder="1" applyAlignment="1" applyProtection="1">
      <alignment horizontal="left" vertical="top"/>
      <protection locked="0"/>
    </xf>
    <xf numFmtId="0" fontId="71" fillId="33" borderId="20" xfId="0" applyFont="1" applyFill="1" applyBorder="1" applyAlignment="1" applyProtection="1">
      <alignment horizontal="left" vertical="top"/>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 Style1 2"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33">
    <dxf>
      <font>
        <color rgb="FF9C0006"/>
      </font>
      <fill>
        <patternFill>
          <bgColor rgb="FFFFC7CE"/>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name="Tabla1"/>
  </cacheSource>
  <cacheFields count="2">
    <cacheField name="Criterios">
      <sharedItems containsMixedTypes="0" count="2">
        <s v="Afectación Económica o presupuestal"/>
        <s v="Pérdida Reputacional"/>
      </sharedItems>
    </cacheField>
    <cacheField name="Subcriterios">
      <sharedItems containsMixedTypes="0"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0" dataCaption="Valores" showMissing="1" preserveFormatting="1" useAutoFormatting="1" rowGrandTotals="0" colGrandTotals="0" itemPrintTitles="1" compactData="0" updatedVersion="2" indent="0" showMemberPropertyTips="1">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pivotTableDefinition>
</file>

<file path=xl/tables/table1.xml><?xml version="1.0" encoding="utf-8"?>
<table xmlns="http://schemas.openxmlformats.org/spreadsheetml/2006/main" id="1" name="Tabla1" displayName="Tabla1" ref="B209:C219" comment="" totalsRowShown="0">
  <autoFilter ref="B209:C219"/>
  <tableColumns count="2">
    <tableColumn id="1" name="Criterios"/>
    <tableColumn id="2" name="Subcriterio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6.bin" /><Relationship Id="rId3"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B2:H45"/>
  <sheetViews>
    <sheetView zoomScale="110" zoomScaleNormal="110" zoomScalePageLayoutView="0" workbookViewId="0" topLeftCell="A1">
      <selection activeCell="B4" sqref="B4:H5"/>
    </sheetView>
  </sheetViews>
  <sheetFormatPr defaultColWidth="11.421875" defaultRowHeight="15"/>
  <cols>
    <col min="1" max="1" width="2.7109375" style="84" customWidth="1"/>
    <col min="2" max="3" width="24.7109375" style="84" customWidth="1"/>
    <col min="4" max="4" width="16.00390625" style="84" customWidth="1"/>
    <col min="5" max="5" width="24.7109375" style="84" customWidth="1"/>
    <col min="6" max="6" width="27.7109375" style="84" customWidth="1"/>
    <col min="7" max="8" width="24.7109375" style="84" customWidth="1"/>
    <col min="9" max="16384" width="11.421875" style="84" customWidth="1"/>
  </cols>
  <sheetData>
    <row r="1" ht="15" thickBot="1"/>
    <row r="2" spans="2:8" ht="18">
      <c r="B2" s="157" t="s">
        <v>166</v>
      </c>
      <c r="C2" s="158"/>
      <c r="D2" s="158"/>
      <c r="E2" s="158"/>
      <c r="F2" s="158"/>
      <c r="G2" s="158"/>
      <c r="H2" s="159"/>
    </row>
    <row r="3" spans="2:8" ht="14.25">
      <c r="B3" s="85"/>
      <c r="C3" s="86"/>
      <c r="D3" s="86"/>
      <c r="E3" s="86"/>
      <c r="F3" s="86"/>
      <c r="G3" s="86"/>
      <c r="H3" s="87"/>
    </row>
    <row r="4" spans="2:8" ht="63" customHeight="1">
      <c r="B4" s="160" t="s">
        <v>209</v>
      </c>
      <c r="C4" s="161"/>
      <c r="D4" s="161"/>
      <c r="E4" s="161"/>
      <c r="F4" s="161"/>
      <c r="G4" s="161"/>
      <c r="H4" s="162"/>
    </row>
    <row r="5" spans="2:8" ht="63" customHeight="1">
      <c r="B5" s="163"/>
      <c r="C5" s="164"/>
      <c r="D5" s="164"/>
      <c r="E5" s="164"/>
      <c r="F5" s="164"/>
      <c r="G5" s="164"/>
      <c r="H5" s="165"/>
    </row>
    <row r="6" spans="2:8" ht="14.25">
      <c r="B6" s="166" t="s">
        <v>164</v>
      </c>
      <c r="C6" s="167"/>
      <c r="D6" s="167"/>
      <c r="E6" s="167"/>
      <c r="F6" s="167"/>
      <c r="G6" s="167"/>
      <c r="H6" s="168"/>
    </row>
    <row r="7" spans="2:8" ht="95.25" customHeight="1">
      <c r="B7" s="176" t="s">
        <v>169</v>
      </c>
      <c r="C7" s="177"/>
      <c r="D7" s="177"/>
      <c r="E7" s="177"/>
      <c r="F7" s="177"/>
      <c r="G7" s="177"/>
      <c r="H7" s="178"/>
    </row>
    <row r="8" spans="2:8" ht="14.25">
      <c r="B8" s="122"/>
      <c r="C8" s="123"/>
      <c r="D8" s="123"/>
      <c r="E8" s="123"/>
      <c r="F8" s="123"/>
      <c r="G8" s="123"/>
      <c r="H8" s="124"/>
    </row>
    <row r="9" spans="2:8" ht="16.5" customHeight="1">
      <c r="B9" s="169" t="s">
        <v>202</v>
      </c>
      <c r="C9" s="170"/>
      <c r="D9" s="170"/>
      <c r="E9" s="170"/>
      <c r="F9" s="170"/>
      <c r="G9" s="170"/>
      <c r="H9" s="171"/>
    </row>
    <row r="10" spans="2:8" ht="44.25" customHeight="1">
      <c r="B10" s="169"/>
      <c r="C10" s="170"/>
      <c r="D10" s="170"/>
      <c r="E10" s="170"/>
      <c r="F10" s="170"/>
      <c r="G10" s="170"/>
      <c r="H10" s="171"/>
    </row>
    <row r="11" spans="2:8" ht="15" thickBot="1">
      <c r="B11" s="110"/>
      <c r="C11" s="113"/>
      <c r="D11" s="118"/>
      <c r="E11" s="119"/>
      <c r="F11" s="119"/>
      <c r="G11" s="120"/>
      <c r="H11" s="121"/>
    </row>
    <row r="12" spans="2:8" ht="15" thickTop="1">
      <c r="B12" s="110"/>
      <c r="C12" s="172" t="s">
        <v>165</v>
      </c>
      <c r="D12" s="173"/>
      <c r="E12" s="174" t="s">
        <v>203</v>
      </c>
      <c r="F12" s="175"/>
      <c r="G12" s="113"/>
      <c r="H12" s="114"/>
    </row>
    <row r="13" spans="2:8" ht="35.25" customHeight="1">
      <c r="B13" s="110"/>
      <c r="C13" s="144" t="s">
        <v>196</v>
      </c>
      <c r="D13" s="145"/>
      <c r="E13" s="146" t="s">
        <v>201</v>
      </c>
      <c r="F13" s="147"/>
      <c r="G13" s="113"/>
      <c r="H13" s="114"/>
    </row>
    <row r="14" spans="2:8" ht="17.25" customHeight="1">
      <c r="B14" s="110"/>
      <c r="C14" s="144" t="s">
        <v>197</v>
      </c>
      <c r="D14" s="145"/>
      <c r="E14" s="146" t="s">
        <v>199</v>
      </c>
      <c r="F14" s="147"/>
      <c r="G14" s="113"/>
      <c r="H14" s="114"/>
    </row>
    <row r="15" spans="2:8" ht="19.5" customHeight="1">
      <c r="B15" s="110"/>
      <c r="C15" s="144" t="s">
        <v>198</v>
      </c>
      <c r="D15" s="145"/>
      <c r="E15" s="146" t="s">
        <v>200</v>
      </c>
      <c r="F15" s="147"/>
      <c r="G15" s="113"/>
      <c r="H15" s="114"/>
    </row>
    <row r="16" spans="2:8" ht="69.75" customHeight="1">
      <c r="B16" s="110"/>
      <c r="C16" s="144" t="s">
        <v>167</v>
      </c>
      <c r="D16" s="145"/>
      <c r="E16" s="146" t="s">
        <v>168</v>
      </c>
      <c r="F16" s="147"/>
      <c r="G16" s="113"/>
      <c r="H16" s="114"/>
    </row>
    <row r="17" spans="2:8" ht="34.5" customHeight="1">
      <c r="B17" s="110"/>
      <c r="C17" s="148" t="s">
        <v>2</v>
      </c>
      <c r="D17" s="149"/>
      <c r="E17" s="140" t="s">
        <v>210</v>
      </c>
      <c r="F17" s="141"/>
      <c r="G17" s="113"/>
      <c r="H17" s="114"/>
    </row>
    <row r="18" spans="2:8" ht="27.75" customHeight="1">
      <c r="B18" s="110"/>
      <c r="C18" s="148" t="s">
        <v>3</v>
      </c>
      <c r="D18" s="149"/>
      <c r="E18" s="140" t="s">
        <v>211</v>
      </c>
      <c r="F18" s="141"/>
      <c r="G18" s="113"/>
      <c r="H18" s="114"/>
    </row>
    <row r="19" spans="2:8" ht="28.5" customHeight="1">
      <c r="B19" s="110"/>
      <c r="C19" s="148" t="s">
        <v>42</v>
      </c>
      <c r="D19" s="149"/>
      <c r="E19" s="140" t="s">
        <v>212</v>
      </c>
      <c r="F19" s="141"/>
      <c r="G19" s="113"/>
      <c r="H19" s="114"/>
    </row>
    <row r="20" spans="2:8" ht="72.75" customHeight="1">
      <c r="B20" s="110"/>
      <c r="C20" s="148" t="s">
        <v>1</v>
      </c>
      <c r="D20" s="149"/>
      <c r="E20" s="140" t="s">
        <v>213</v>
      </c>
      <c r="F20" s="141"/>
      <c r="G20" s="113"/>
      <c r="H20" s="114"/>
    </row>
    <row r="21" spans="2:8" ht="64.5" customHeight="1">
      <c r="B21" s="110"/>
      <c r="C21" s="148" t="s">
        <v>50</v>
      </c>
      <c r="D21" s="149"/>
      <c r="E21" s="140" t="s">
        <v>171</v>
      </c>
      <c r="F21" s="141"/>
      <c r="G21" s="113"/>
      <c r="H21" s="114"/>
    </row>
    <row r="22" spans="2:8" ht="71.25" customHeight="1">
      <c r="B22" s="110"/>
      <c r="C22" s="148" t="s">
        <v>170</v>
      </c>
      <c r="D22" s="149"/>
      <c r="E22" s="140" t="s">
        <v>172</v>
      </c>
      <c r="F22" s="141"/>
      <c r="G22" s="113"/>
      <c r="H22" s="114"/>
    </row>
    <row r="23" spans="2:8" ht="55.5" customHeight="1">
      <c r="B23" s="110"/>
      <c r="C23" s="142" t="s">
        <v>173</v>
      </c>
      <c r="D23" s="143"/>
      <c r="E23" s="140" t="s">
        <v>174</v>
      </c>
      <c r="F23" s="141"/>
      <c r="G23" s="113"/>
      <c r="H23" s="114"/>
    </row>
    <row r="24" spans="2:8" ht="42" customHeight="1">
      <c r="B24" s="110"/>
      <c r="C24" s="142" t="s">
        <v>48</v>
      </c>
      <c r="D24" s="143"/>
      <c r="E24" s="140" t="s">
        <v>175</v>
      </c>
      <c r="F24" s="141"/>
      <c r="G24" s="113"/>
      <c r="H24" s="114"/>
    </row>
    <row r="25" spans="2:8" ht="59.25" customHeight="1">
      <c r="B25" s="110"/>
      <c r="C25" s="142" t="s">
        <v>163</v>
      </c>
      <c r="D25" s="143"/>
      <c r="E25" s="140" t="s">
        <v>176</v>
      </c>
      <c r="F25" s="141"/>
      <c r="G25" s="113"/>
      <c r="H25" s="114"/>
    </row>
    <row r="26" spans="2:8" ht="23.25" customHeight="1">
      <c r="B26" s="110"/>
      <c r="C26" s="142" t="s">
        <v>12</v>
      </c>
      <c r="D26" s="143"/>
      <c r="E26" s="140" t="s">
        <v>177</v>
      </c>
      <c r="F26" s="141"/>
      <c r="G26" s="113"/>
      <c r="H26" s="114"/>
    </row>
    <row r="27" spans="2:8" ht="30.75" customHeight="1">
      <c r="B27" s="110"/>
      <c r="C27" s="142" t="s">
        <v>181</v>
      </c>
      <c r="D27" s="143"/>
      <c r="E27" s="140" t="s">
        <v>178</v>
      </c>
      <c r="F27" s="141"/>
      <c r="G27" s="113"/>
      <c r="H27" s="114"/>
    </row>
    <row r="28" spans="2:8" ht="35.25" customHeight="1">
      <c r="B28" s="110"/>
      <c r="C28" s="142" t="s">
        <v>182</v>
      </c>
      <c r="D28" s="143"/>
      <c r="E28" s="140" t="s">
        <v>179</v>
      </c>
      <c r="F28" s="141"/>
      <c r="G28" s="113"/>
      <c r="H28" s="114"/>
    </row>
    <row r="29" spans="2:8" ht="33" customHeight="1">
      <c r="B29" s="110"/>
      <c r="C29" s="142" t="s">
        <v>182</v>
      </c>
      <c r="D29" s="143"/>
      <c r="E29" s="140" t="s">
        <v>179</v>
      </c>
      <c r="F29" s="141"/>
      <c r="G29" s="113"/>
      <c r="H29" s="114"/>
    </row>
    <row r="30" spans="2:8" ht="30" customHeight="1">
      <c r="B30" s="110"/>
      <c r="C30" s="142" t="s">
        <v>183</v>
      </c>
      <c r="D30" s="143"/>
      <c r="E30" s="140" t="s">
        <v>180</v>
      </c>
      <c r="F30" s="141"/>
      <c r="G30" s="113"/>
      <c r="H30" s="114"/>
    </row>
    <row r="31" spans="2:8" ht="35.25" customHeight="1">
      <c r="B31" s="110"/>
      <c r="C31" s="142" t="s">
        <v>184</v>
      </c>
      <c r="D31" s="143"/>
      <c r="E31" s="140" t="s">
        <v>185</v>
      </c>
      <c r="F31" s="141"/>
      <c r="G31" s="113"/>
      <c r="H31" s="114"/>
    </row>
    <row r="32" spans="2:8" ht="31.5" customHeight="1">
      <c r="B32" s="110"/>
      <c r="C32" s="142" t="s">
        <v>186</v>
      </c>
      <c r="D32" s="143"/>
      <c r="E32" s="140" t="s">
        <v>187</v>
      </c>
      <c r="F32" s="141"/>
      <c r="G32" s="113"/>
      <c r="H32" s="114"/>
    </row>
    <row r="33" spans="2:8" ht="35.25" customHeight="1">
      <c r="B33" s="110"/>
      <c r="C33" s="142" t="s">
        <v>188</v>
      </c>
      <c r="D33" s="143"/>
      <c r="E33" s="140" t="s">
        <v>189</v>
      </c>
      <c r="F33" s="141"/>
      <c r="G33" s="113"/>
      <c r="H33" s="114"/>
    </row>
    <row r="34" spans="2:8" ht="59.25" customHeight="1">
      <c r="B34" s="110"/>
      <c r="C34" s="142" t="s">
        <v>190</v>
      </c>
      <c r="D34" s="143"/>
      <c r="E34" s="140" t="s">
        <v>191</v>
      </c>
      <c r="F34" s="141"/>
      <c r="G34" s="113"/>
      <c r="H34" s="114"/>
    </row>
    <row r="35" spans="2:8" ht="29.25" customHeight="1">
      <c r="B35" s="110"/>
      <c r="C35" s="142" t="s">
        <v>29</v>
      </c>
      <c r="D35" s="143"/>
      <c r="E35" s="140" t="s">
        <v>192</v>
      </c>
      <c r="F35" s="141"/>
      <c r="G35" s="113"/>
      <c r="H35" s="114"/>
    </row>
    <row r="36" spans="2:8" ht="82.5" customHeight="1">
      <c r="B36" s="110"/>
      <c r="C36" s="142" t="s">
        <v>194</v>
      </c>
      <c r="D36" s="143"/>
      <c r="E36" s="140" t="s">
        <v>193</v>
      </c>
      <c r="F36" s="141"/>
      <c r="G36" s="113"/>
      <c r="H36" s="114"/>
    </row>
    <row r="37" spans="2:8" ht="46.5" customHeight="1">
      <c r="B37" s="110"/>
      <c r="C37" s="142" t="s">
        <v>39</v>
      </c>
      <c r="D37" s="143"/>
      <c r="E37" s="140" t="s">
        <v>195</v>
      </c>
      <c r="F37" s="141"/>
      <c r="G37" s="113"/>
      <c r="H37" s="114"/>
    </row>
    <row r="38" spans="2:8" ht="6.75" customHeight="1" thickBot="1">
      <c r="B38" s="110"/>
      <c r="C38" s="153"/>
      <c r="D38" s="154"/>
      <c r="E38" s="155"/>
      <c r="F38" s="156"/>
      <c r="G38" s="113"/>
      <c r="H38" s="114"/>
    </row>
    <row r="39" spans="2:8" ht="15" thickTop="1">
      <c r="B39" s="110"/>
      <c r="C39" s="111"/>
      <c r="D39" s="111"/>
      <c r="E39" s="112"/>
      <c r="F39" s="112"/>
      <c r="G39" s="113"/>
      <c r="H39" s="114"/>
    </row>
    <row r="40" spans="2:8" ht="21" customHeight="1">
      <c r="B40" s="150" t="s">
        <v>204</v>
      </c>
      <c r="C40" s="151"/>
      <c r="D40" s="151"/>
      <c r="E40" s="151"/>
      <c r="F40" s="151"/>
      <c r="G40" s="151"/>
      <c r="H40" s="152"/>
    </row>
    <row r="41" spans="2:8" ht="20.25" customHeight="1">
      <c r="B41" s="150" t="s">
        <v>205</v>
      </c>
      <c r="C41" s="151"/>
      <c r="D41" s="151"/>
      <c r="E41" s="151"/>
      <c r="F41" s="151"/>
      <c r="G41" s="151"/>
      <c r="H41" s="152"/>
    </row>
    <row r="42" spans="2:8" ht="20.25" customHeight="1">
      <c r="B42" s="150" t="s">
        <v>206</v>
      </c>
      <c r="C42" s="151"/>
      <c r="D42" s="151"/>
      <c r="E42" s="151"/>
      <c r="F42" s="151"/>
      <c r="G42" s="151"/>
      <c r="H42" s="152"/>
    </row>
    <row r="43" spans="2:8" ht="20.25" customHeight="1">
      <c r="B43" s="150" t="s">
        <v>207</v>
      </c>
      <c r="C43" s="151"/>
      <c r="D43" s="151"/>
      <c r="E43" s="151"/>
      <c r="F43" s="151"/>
      <c r="G43" s="151"/>
      <c r="H43" s="152"/>
    </row>
    <row r="44" spans="2:8" ht="14.25">
      <c r="B44" s="150" t="s">
        <v>208</v>
      </c>
      <c r="C44" s="151"/>
      <c r="D44" s="151"/>
      <c r="E44" s="151"/>
      <c r="F44" s="151"/>
      <c r="G44" s="151"/>
      <c r="H44" s="152"/>
    </row>
    <row r="45" spans="2:8" ht="15" thickBot="1">
      <c r="B45" s="115"/>
      <c r="C45" s="116"/>
      <c r="D45" s="116"/>
      <c r="E45" s="116"/>
      <c r="F45" s="116"/>
      <c r="G45" s="116"/>
      <c r="H45" s="117"/>
    </row>
  </sheetData>
  <sheetProtection/>
  <mergeCells count="64">
    <mergeCell ref="E20:F20"/>
    <mergeCell ref="E21:F21"/>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6:F26"/>
    <mergeCell ref="E34:F34"/>
    <mergeCell ref="C32:D32"/>
    <mergeCell ref="C31:D31"/>
    <mergeCell ref="E31:F31"/>
    <mergeCell ref="E32:F32"/>
    <mergeCell ref="C27:D27"/>
    <mergeCell ref="E27:F27"/>
    <mergeCell ref="C36:D36"/>
    <mergeCell ref="E36:F36"/>
    <mergeCell ref="B42:H42"/>
    <mergeCell ref="B43:H43"/>
    <mergeCell ref="B44:H44"/>
    <mergeCell ref="E23:F23"/>
    <mergeCell ref="C23:D23"/>
    <mergeCell ref="C24:D24"/>
    <mergeCell ref="E24:F24"/>
    <mergeCell ref="C26:D26"/>
    <mergeCell ref="E29:F29"/>
    <mergeCell ref="C30:D30"/>
    <mergeCell ref="E30:F30"/>
    <mergeCell ref="E33:F33"/>
    <mergeCell ref="C34:D34"/>
    <mergeCell ref="C35:D35"/>
    <mergeCell ref="E35:F35"/>
    <mergeCell ref="C25:D25"/>
    <mergeCell ref="E25:F25"/>
    <mergeCell ref="B41:H41"/>
    <mergeCell ref="C38:D38"/>
    <mergeCell ref="E38:F38"/>
    <mergeCell ref="C37:D37"/>
    <mergeCell ref="E37:F37"/>
    <mergeCell ref="C33:D33"/>
    <mergeCell ref="B40:H40"/>
    <mergeCell ref="C29:D29"/>
    <mergeCell ref="E28:F28"/>
    <mergeCell ref="C28:D28"/>
    <mergeCell ref="C16:D16"/>
    <mergeCell ref="E16:F16"/>
    <mergeCell ref="C14:D14"/>
    <mergeCell ref="E14:F14"/>
    <mergeCell ref="C15:D15"/>
    <mergeCell ref="E15:F15"/>
    <mergeCell ref="E22:F22"/>
    <mergeCell ref="C22:D2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002060"/>
  </sheetPr>
  <dimension ref="A1:BP77"/>
  <sheetViews>
    <sheetView tabSelected="1" zoomScalePageLayoutView="0" workbookViewId="0" topLeftCell="A1">
      <selection activeCell="C5" sqref="C5"/>
    </sheetView>
  </sheetViews>
  <sheetFormatPr defaultColWidth="11.421875" defaultRowHeight="15"/>
  <cols>
    <col min="1" max="1" width="9.140625" style="2" customWidth="1"/>
    <col min="2" max="2" width="20.7109375" style="2" customWidth="1"/>
    <col min="3" max="3" width="13.140625" style="2" customWidth="1"/>
    <col min="4" max="4" width="16.140625" style="2" customWidth="1"/>
    <col min="5" max="5" width="41.140625" style="1" customWidth="1"/>
    <col min="6" max="6" width="19.00390625" style="5" customWidth="1"/>
    <col min="7" max="7" width="17.7109375" style="1" customWidth="1"/>
    <col min="8" max="8" width="16.421875" style="1" customWidth="1"/>
    <col min="9" max="9" width="6.28125" style="1" bestFit="1" customWidth="1"/>
    <col min="10" max="10" width="27.28125" style="1" bestFit="1" customWidth="1"/>
    <col min="11" max="11" width="30.421875" style="1" hidden="1" customWidth="1"/>
    <col min="12" max="12" width="17.421875" style="1" customWidth="1"/>
    <col min="13" max="13" width="6.28125" style="1" bestFit="1" customWidth="1"/>
    <col min="14" max="14" width="16.00390625" style="1" customWidth="1"/>
    <col min="15" max="15" width="5.7109375" style="1" customWidth="1"/>
    <col min="16" max="16" width="31.00390625" style="1" customWidth="1"/>
    <col min="17" max="17" width="15.140625" style="1" bestFit="1" customWidth="1"/>
    <col min="18" max="18" width="6.7109375" style="1" customWidth="1"/>
    <col min="19" max="19" width="5.00390625" style="1" customWidth="1"/>
    <col min="20" max="20" width="5.421875" style="1" customWidth="1"/>
    <col min="21" max="21" width="7.140625" style="1" customWidth="1"/>
    <col min="22" max="22" width="6.7109375" style="1" customWidth="1"/>
    <col min="23" max="23" width="7.421875" style="1" customWidth="1"/>
    <col min="24" max="24" width="38.28125" style="1" hidden="1" customWidth="1"/>
    <col min="25" max="25" width="8.7109375" style="1" customWidth="1"/>
    <col min="26" max="26" width="10.421875" style="1" customWidth="1"/>
    <col min="27" max="27" width="9.28125" style="1" customWidth="1"/>
    <col min="28" max="28" width="9.140625" style="1" customWidth="1"/>
    <col min="29" max="29" width="8.421875" style="1" customWidth="1"/>
    <col min="30" max="30" width="7.28125" style="1" customWidth="1"/>
    <col min="31" max="31" width="23.00390625" style="1" customWidth="1"/>
    <col min="32" max="32" width="18.7109375" style="1" customWidth="1"/>
    <col min="33" max="33" width="16.7109375" style="1" customWidth="1"/>
    <col min="34" max="34" width="14.7109375" style="1" customWidth="1"/>
    <col min="35" max="35" width="18.421875" style="1" customWidth="1"/>
    <col min="36" max="36" width="21.00390625" style="1" customWidth="1"/>
    <col min="37" max="16384" width="11.421875" style="1" customWidth="1"/>
  </cols>
  <sheetData>
    <row r="1" spans="1:8" ht="28.5" thickBot="1">
      <c r="A1" s="390" t="s">
        <v>144</v>
      </c>
      <c r="B1" s="391"/>
      <c r="C1" s="391"/>
      <c r="D1" s="391"/>
      <c r="E1" s="391"/>
      <c r="F1" s="391"/>
      <c r="G1" s="391"/>
      <c r="H1" s="391"/>
    </row>
    <row r="2" spans="1:8" ht="31.5" customHeight="1">
      <c r="A2" s="392" t="s">
        <v>238</v>
      </c>
      <c r="B2" s="393" t="s">
        <v>239</v>
      </c>
      <c r="C2" s="394"/>
      <c r="D2" s="394"/>
      <c r="E2" s="395" t="s">
        <v>240</v>
      </c>
      <c r="F2" s="396" t="s">
        <v>246</v>
      </c>
      <c r="G2" s="396"/>
      <c r="H2" s="397"/>
    </row>
    <row r="3" spans="1:8" ht="16.5" customHeight="1">
      <c r="A3" s="398" t="s">
        <v>241</v>
      </c>
      <c r="B3" s="399">
        <v>1</v>
      </c>
      <c r="C3" s="394"/>
      <c r="D3" s="400"/>
      <c r="E3" s="401" t="s">
        <v>242</v>
      </c>
      <c r="F3" s="402">
        <v>44404</v>
      </c>
      <c r="G3" s="403"/>
      <c r="H3" s="404"/>
    </row>
    <row r="4" spans="1:8" ht="19.5" customHeight="1" thickBot="1">
      <c r="A4" s="405" t="s">
        <v>243</v>
      </c>
      <c r="B4" s="406" t="s">
        <v>244</v>
      </c>
      <c r="C4" s="394"/>
      <c r="D4" s="407"/>
      <c r="E4" s="408" t="s">
        <v>245</v>
      </c>
      <c r="F4" s="409"/>
      <c r="G4" s="409"/>
      <c r="H4" s="410"/>
    </row>
    <row r="5" spans="1:8" ht="14.25" thickBot="1">
      <c r="A5" s="394"/>
      <c r="B5" s="407"/>
      <c r="C5" s="394"/>
      <c r="D5" s="407"/>
      <c r="E5" s="411"/>
      <c r="F5" s="412"/>
      <c r="G5" s="412"/>
      <c r="H5" s="413"/>
    </row>
    <row r="6" spans="1:68" ht="16.5" customHeight="1">
      <c r="A6" s="183" t="s">
        <v>144</v>
      </c>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5"/>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ht="24" customHeight="1">
      <c r="A7" s="186"/>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3.5">
      <c r="A8" s="28"/>
      <c r="B8" s="29"/>
      <c r="C8" s="28"/>
      <c r="D8" s="28"/>
      <c r="E8" s="8"/>
      <c r="F8" s="27"/>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ht="26.25" customHeight="1">
      <c r="A9" s="220" t="s">
        <v>43</v>
      </c>
      <c r="B9" s="221"/>
      <c r="C9" s="179" t="s">
        <v>214</v>
      </c>
      <c r="D9" s="180"/>
      <c r="E9" s="180"/>
      <c r="F9" s="180"/>
      <c r="G9" s="180"/>
      <c r="H9" s="180"/>
      <c r="I9" s="180"/>
      <c r="J9" s="180"/>
      <c r="K9" s="180"/>
      <c r="L9" s="180"/>
      <c r="M9" s="180"/>
      <c r="N9" s="181"/>
      <c r="O9" s="182"/>
      <c r="P9" s="182"/>
      <c r="Q9" s="182"/>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row>
    <row r="10" spans="1:68" ht="30" customHeight="1">
      <c r="A10" s="220" t="s">
        <v>130</v>
      </c>
      <c r="B10" s="221"/>
      <c r="C10" s="179" t="s">
        <v>215</v>
      </c>
      <c r="D10" s="180"/>
      <c r="E10" s="180"/>
      <c r="F10" s="180"/>
      <c r="G10" s="180"/>
      <c r="H10" s="180"/>
      <c r="I10" s="180"/>
      <c r="J10" s="180"/>
      <c r="K10" s="180"/>
      <c r="L10" s="180"/>
      <c r="M10" s="180"/>
      <c r="N10" s="181"/>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row>
    <row r="11" spans="1:68" ht="49.5" customHeight="1">
      <c r="A11" s="220" t="s">
        <v>44</v>
      </c>
      <c r="B11" s="221"/>
      <c r="C11" s="230" t="s">
        <v>216</v>
      </c>
      <c r="D11" s="231"/>
      <c r="E11" s="231"/>
      <c r="F11" s="231"/>
      <c r="G11" s="231"/>
      <c r="H11" s="231"/>
      <c r="I11" s="231"/>
      <c r="J11" s="231"/>
      <c r="K11" s="231"/>
      <c r="L11" s="231"/>
      <c r="M11" s="231"/>
      <c r="N11" s="232"/>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3.5">
      <c r="A12" s="189" t="s">
        <v>139</v>
      </c>
      <c r="B12" s="190"/>
      <c r="C12" s="190"/>
      <c r="D12" s="190"/>
      <c r="E12" s="190"/>
      <c r="F12" s="190"/>
      <c r="G12" s="191"/>
      <c r="H12" s="189" t="s">
        <v>140</v>
      </c>
      <c r="I12" s="190"/>
      <c r="J12" s="190"/>
      <c r="K12" s="190"/>
      <c r="L12" s="190"/>
      <c r="M12" s="190"/>
      <c r="N12" s="191"/>
      <c r="O12" s="189" t="s">
        <v>141</v>
      </c>
      <c r="P12" s="190"/>
      <c r="Q12" s="190"/>
      <c r="R12" s="190"/>
      <c r="S12" s="190"/>
      <c r="T12" s="190"/>
      <c r="U12" s="190"/>
      <c r="V12" s="190"/>
      <c r="W12" s="191"/>
      <c r="X12" s="189" t="s">
        <v>142</v>
      </c>
      <c r="Y12" s="190"/>
      <c r="Z12" s="190"/>
      <c r="AA12" s="190"/>
      <c r="AB12" s="190"/>
      <c r="AC12" s="190"/>
      <c r="AD12" s="191"/>
      <c r="AE12" s="189" t="s">
        <v>34</v>
      </c>
      <c r="AF12" s="190"/>
      <c r="AG12" s="190"/>
      <c r="AH12" s="190"/>
      <c r="AI12" s="190"/>
      <c r="AJ12" s="191"/>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6.5" customHeight="1">
      <c r="A13" s="222" t="s">
        <v>0</v>
      </c>
      <c r="B13" s="227" t="s">
        <v>2</v>
      </c>
      <c r="C13" s="225" t="s">
        <v>3</v>
      </c>
      <c r="D13" s="225" t="s">
        <v>42</v>
      </c>
      <c r="E13" s="226" t="s">
        <v>1</v>
      </c>
      <c r="F13" s="224" t="s">
        <v>50</v>
      </c>
      <c r="G13" s="225" t="s">
        <v>135</v>
      </c>
      <c r="H13" s="234" t="s">
        <v>33</v>
      </c>
      <c r="I13" s="235" t="s">
        <v>5</v>
      </c>
      <c r="J13" s="224" t="s">
        <v>87</v>
      </c>
      <c r="K13" s="224" t="s">
        <v>92</v>
      </c>
      <c r="L13" s="237" t="s">
        <v>45</v>
      </c>
      <c r="M13" s="235" t="s">
        <v>5</v>
      </c>
      <c r="N13" s="225" t="s">
        <v>48</v>
      </c>
      <c r="O13" s="228" t="s">
        <v>11</v>
      </c>
      <c r="P13" s="219" t="s">
        <v>163</v>
      </c>
      <c r="Q13" s="224" t="s">
        <v>12</v>
      </c>
      <c r="R13" s="219" t="s">
        <v>8</v>
      </c>
      <c r="S13" s="219"/>
      <c r="T13" s="219"/>
      <c r="U13" s="219"/>
      <c r="V13" s="219"/>
      <c r="W13" s="219"/>
      <c r="X13" s="233" t="s">
        <v>138</v>
      </c>
      <c r="Y13" s="233" t="s">
        <v>46</v>
      </c>
      <c r="Z13" s="233" t="s">
        <v>5</v>
      </c>
      <c r="AA13" s="233" t="s">
        <v>47</v>
      </c>
      <c r="AB13" s="233" t="s">
        <v>5</v>
      </c>
      <c r="AC13" s="233" t="s">
        <v>49</v>
      </c>
      <c r="AD13" s="228" t="s">
        <v>29</v>
      </c>
      <c r="AE13" s="219" t="s">
        <v>34</v>
      </c>
      <c r="AF13" s="219" t="s">
        <v>35</v>
      </c>
      <c r="AG13" s="219" t="s">
        <v>36</v>
      </c>
      <c r="AH13" s="219" t="s">
        <v>38</v>
      </c>
      <c r="AI13" s="219" t="s">
        <v>37</v>
      </c>
      <c r="AJ13" s="219" t="s">
        <v>39</v>
      </c>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s="4" customFormat="1" ht="94.5" customHeight="1">
      <c r="A14" s="223"/>
      <c r="B14" s="227"/>
      <c r="C14" s="219"/>
      <c r="D14" s="219"/>
      <c r="E14" s="227"/>
      <c r="F14" s="225"/>
      <c r="G14" s="219"/>
      <c r="H14" s="225"/>
      <c r="I14" s="236"/>
      <c r="J14" s="225"/>
      <c r="K14" s="225"/>
      <c r="L14" s="236"/>
      <c r="M14" s="236"/>
      <c r="N14" s="219"/>
      <c r="O14" s="229"/>
      <c r="P14" s="219"/>
      <c r="Q14" s="225"/>
      <c r="R14" s="7" t="s">
        <v>13</v>
      </c>
      <c r="S14" s="7" t="s">
        <v>17</v>
      </c>
      <c r="T14" s="7" t="s">
        <v>28</v>
      </c>
      <c r="U14" s="7" t="s">
        <v>18</v>
      </c>
      <c r="V14" s="7" t="s">
        <v>21</v>
      </c>
      <c r="W14" s="7" t="s">
        <v>24</v>
      </c>
      <c r="X14" s="233"/>
      <c r="Y14" s="233"/>
      <c r="Z14" s="233"/>
      <c r="AA14" s="233"/>
      <c r="AB14" s="233"/>
      <c r="AC14" s="233"/>
      <c r="AD14" s="229"/>
      <c r="AE14" s="219"/>
      <c r="AF14" s="219"/>
      <c r="AG14" s="219"/>
      <c r="AH14" s="219"/>
      <c r="AI14" s="219"/>
      <c r="AJ14" s="219"/>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row>
    <row r="15" spans="1:68" s="3" customFormat="1" ht="167.25" customHeight="1">
      <c r="A15" s="201">
        <v>1</v>
      </c>
      <c r="B15" s="204" t="s">
        <v>134</v>
      </c>
      <c r="C15" s="204" t="s">
        <v>218</v>
      </c>
      <c r="D15" s="204" t="s">
        <v>219</v>
      </c>
      <c r="E15" s="207" t="s">
        <v>217</v>
      </c>
      <c r="F15" s="204" t="s">
        <v>125</v>
      </c>
      <c r="G15" s="210">
        <v>120</v>
      </c>
      <c r="H15" s="213" t="str">
        <f>IF(G15&lt;=0,"",IF(G15&lt;=2,"Muy Baja",IF(G15&lt;=24,"Baja",IF(G15&lt;=500,"Media",IF(G15&lt;=5000,"Alta","Muy Alta")))))</f>
        <v>Media</v>
      </c>
      <c r="I15" s="195">
        <f>IF(H15="","",IF(H15="Muy Baja",0.2,IF(H15="Baja",0.4,IF(H15="Media",0.6,IF(H15="Alta",0.8,IF(H15="Muy Alta",1,))))))</f>
        <v>0.6</v>
      </c>
      <c r="J15" s="216" t="s">
        <v>156</v>
      </c>
      <c r="K15" s="195" t="str">
        <f>IF(NOT(ISERROR(MATCH(J15,'Tabla Impacto'!$B$221:$B$223,0))),'Tabla Impacto'!$F$223&amp;"Por favor no seleccionar los criterios de impacto(Afectación Económica o presupuestal y Pérdida Reputacional)",J15)</f>
        <v>     El riesgo afecta la imagen de de la entidad con efecto publicitario sostenido a nivel de sector administrativo, nivel departamental o municipal</v>
      </c>
      <c r="L15" s="213" t="str">
        <f>IF(OR(K15='Tabla Impacto'!$C$11,K15='Tabla Impacto'!$D$11),"Leve",IF(OR(K15='Tabla Impacto'!$C$12,K15='Tabla Impacto'!$D$12),"Menor",IF(OR(K15='Tabla Impacto'!$C$13,K15='Tabla Impacto'!$D$13),"Moderado",IF(OR(K15='Tabla Impacto'!$C$14,K15='Tabla Impacto'!$D$14),"Mayor",IF(OR(K15='Tabla Impacto'!$C$15,K15='Tabla Impacto'!$D$15),"Catastrófico","")))))</f>
        <v>Mayor</v>
      </c>
      <c r="M15" s="195">
        <f>IF(L15="","",IF(L15="Leve",0.2,IF(L15="Menor",0.4,IF(L15="Moderado",0.6,IF(L15="Mayor",0.8,IF(L15="Catastrófico",1,))))))</f>
        <v>0.8</v>
      </c>
      <c r="N15" s="198" t="str">
        <f>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Alto</v>
      </c>
      <c r="O15" s="125">
        <v>1</v>
      </c>
      <c r="P15" s="126" t="s">
        <v>223</v>
      </c>
      <c r="Q15" s="127" t="str">
        <f aca="true" t="shared" si="0" ref="Q15:Q46">IF(OR(R15="Preventivo",R15="Detectivo"),"Probabilidad",IF(R15="Correctivo","Impacto",""))</f>
        <v>Probabilidad</v>
      </c>
      <c r="R15" s="128" t="s">
        <v>15</v>
      </c>
      <c r="S15" s="128" t="s">
        <v>9</v>
      </c>
      <c r="T15" s="129" t="str">
        <f aca="true" t="shared" si="1" ref="T15:T46">IF(AND(R15="Preventivo",S15="Automático"),"50%",IF(AND(R15="Preventivo",S15="Manual"),"40%",IF(AND(R15="Detectivo",S15="Automático"),"40%",IF(AND(R15="Detectivo",S15="Manual"),"30%",IF(AND(R15="Correctivo",S15="Automático"),"35%",IF(AND(R15="Correctivo",S15="Manual"),"25%",""))))))</f>
        <v>30%</v>
      </c>
      <c r="U15" s="128" t="s">
        <v>19</v>
      </c>
      <c r="V15" s="128" t="s">
        <v>22</v>
      </c>
      <c r="W15" s="128" t="s">
        <v>119</v>
      </c>
      <c r="X15" s="130">
        <f>_xlfn.IFERROR(IF(Q15="Probabilidad",(I15-(+I15*T15)),IF(Q15="Impacto",I15,"")),"")</f>
        <v>0.42</v>
      </c>
      <c r="Y15" s="131" t="str">
        <f>_xlfn.IFERROR(IF(X15="","",IF(X15&lt;=0.2,"Muy Baja",IF(X15&lt;=0.4,"Baja",IF(X15&lt;=0.6,"Media",IF(X15&lt;=0.8,"Alta","Muy Alta"))))),"")</f>
        <v>Media</v>
      </c>
      <c r="Z15" s="132">
        <f aca="true" t="shared" si="2" ref="Z15:Z46">+X15</f>
        <v>0.42</v>
      </c>
      <c r="AA15" s="131" t="str">
        <f>_xlfn.IFERROR(IF(AB15="","",IF(AB15&lt;=0.2,"Leve",IF(AB15&lt;=0.4,"Menor",IF(AB15&lt;=0.6,"Moderado",IF(AB15&lt;=0.8,"Mayor","Catastrófico"))))),"")</f>
        <v>Mayor</v>
      </c>
      <c r="AB15" s="132">
        <f>_xlfn.IFERROR(IF(Q15="Impacto",(M15-(+M15*T15)),IF(Q15="Probabilidad",M15,"")),"")</f>
        <v>0.8</v>
      </c>
      <c r="AC15" s="133" t="str">
        <f aca="true" t="shared" si="3" ref="AC15:AC46">_xlfn.IFERROR(IF(OR(AND(Y15="Muy Baja",AA15="Leve"),AND(Y15="Muy Baja",AA15="Menor"),AND(Y15="Baja",AA15="Leve")),"Bajo",IF(OR(AND(Y15="Muy baja",AA15="Moderado"),AND(Y15="Baja",AA15="Menor"),AND(Y15="Baja",AA15="Moderado"),AND(Y15="Media",AA15="Leve"),AND(Y15="Media",AA15="Menor"),AND(Y15="Media",AA15="Moderado"),AND(Y15="Alta",AA15="Leve"),AND(Y15="Alta",AA15="Menor")),"Moderado",IF(OR(AND(Y15="Muy Baja",AA15="Mayor"),AND(Y15="Baja",AA15="Mayor"),AND(Y15="Media",AA15="Mayor"),AND(Y15="Alta",AA15="Moderado"),AND(Y15="Alta",AA15="Mayor"),AND(Y15="Muy Alta",AA15="Leve"),AND(Y15="Muy Alta",AA15="Menor"),AND(Y15="Muy Alta",AA15="Moderado"),AND(Y15="Muy Alta",AA15="Mayor")),"Alto",IF(OR(AND(Y15="Muy Baja",AA15="Catastrófico"),AND(Y15="Baja",AA15="Catastrófico"),AND(Y15="Media",AA15="Catastrófico"),AND(Y15="Alta",AA15="Catastrófico"),AND(Y15="Muy Alta",AA15="Catastrófico")),"Extremo","")))),"")</f>
        <v>Alto</v>
      </c>
      <c r="AD15" s="134"/>
      <c r="AE15" s="135" t="s">
        <v>225</v>
      </c>
      <c r="AF15" s="136" t="s">
        <v>228</v>
      </c>
      <c r="AG15" s="135" t="s">
        <v>229</v>
      </c>
      <c r="AH15" s="135" t="s">
        <v>230</v>
      </c>
      <c r="AI15" s="135" t="s">
        <v>231</v>
      </c>
      <c r="AJ15" s="136" t="s">
        <v>41</v>
      </c>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row>
    <row r="16" spans="1:68" ht="151.5" customHeight="1">
      <c r="A16" s="202"/>
      <c r="B16" s="205"/>
      <c r="C16" s="205"/>
      <c r="D16" s="205"/>
      <c r="E16" s="208"/>
      <c r="F16" s="205"/>
      <c r="G16" s="211"/>
      <c r="H16" s="214"/>
      <c r="I16" s="196"/>
      <c r="J16" s="217"/>
      <c r="K16" s="196">
        <f>IF(NOT(ISERROR(MATCH(J16,_xlfn.ANCHORARRAY(E27),0))),I29&amp;"Por favor no seleccionar los criterios de impacto",J16)</f>
        <v>0</v>
      </c>
      <c r="L16" s="214"/>
      <c r="M16" s="196"/>
      <c r="N16" s="199"/>
      <c r="O16" s="125">
        <v>2</v>
      </c>
      <c r="P16" s="126" t="s">
        <v>224</v>
      </c>
      <c r="Q16" s="127" t="str">
        <f t="shared" si="0"/>
        <v>Probabilidad</v>
      </c>
      <c r="R16" s="128" t="s">
        <v>14</v>
      </c>
      <c r="S16" s="128" t="s">
        <v>9</v>
      </c>
      <c r="T16" s="129" t="str">
        <f t="shared" si="1"/>
        <v>40%</v>
      </c>
      <c r="U16" s="128" t="s">
        <v>19</v>
      </c>
      <c r="V16" s="128" t="s">
        <v>23</v>
      </c>
      <c r="W16" s="128" t="s">
        <v>119</v>
      </c>
      <c r="X16" s="130">
        <f>_xlfn.IFERROR(IF(AND(Q15="Probabilidad",Q16="Probabilidad"),(Z15-(+Z15*T16)),IF(Q16="Probabilidad",(I15-(+I15*T16)),IF(Q16="Impacto",Z15,""))),"")</f>
        <v>0.252</v>
      </c>
      <c r="Y16" s="131" t="str">
        <f aca="true" t="shared" si="4" ref="Y16:Y74">_xlfn.IFERROR(IF(X16="","",IF(X16&lt;=0.2,"Muy Baja",IF(X16&lt;=0.4,"Baja",IF(X16&lt;=0.6,"Media",IF(X16&lt;=0.8,"Alta","Muy Alta"))))),"")</f>
        <v>Baja</v>
      </c>
      <c r="Z16" s="132">
        <f t="shared" si="2"/>
        <v>0.252</v>
      </c>
      <c r="AA16" s="131" t="str">
        <f aca="true" t="shared" si="5" ref="AA16:AA74">_xlfn.IFERROR(IF(AB16="","",IF(AB16&lt;=0.2,"Leve",IF(AB16&lt;=0.4,"Menor",IF(AB16&lt;=0.6,"Moderado",IF(AB16&lt;=0.8,"Mayor","Catastrófico"))))),"")</f>
        <v>Mayor</v>
      </c>
      <c r="AB16" s="132">
        <f>_xlfn.IFERROR(IF(AND(Q15="Impacto",Q16="Impacto"),(AB15-(+AB15*T16)),IF(Q16="Impacto",($M$15-(+$M$15*T16)),IF(Q16="Probabilidad",AB15,""))),"")</f>
        <v>0.8</v>
      </c>
      <c r="AC16" s="133" t="str">
        <f t="shared" si="3"/>
        <v>Alto</v>
      </c>
      <c r="AD16" s="134"/>
      <c r="AE16" s="135" t="s">
        <v>226</v>
      </c>
      <c r="AF16" s="136" t="s">
        <v>227</v>
      </c>
      <c r="AG16" s="135" t="s">
        <v>229</v>
      </c>
      <c r="AH16" s="135" t="s">
        <v>230</v>
      </c>
      <c r="AI16" s="135" t="s">
        <v>231</v>
      </c>
      <c r="AJ16" s="136"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c r="A17" s="202"/>
      <c r="B17" s="205"/>
      <c r="C17" s="205"/>
      <c r="D17" s="205"/>
      <c r="E17" s="208"/>
      <c r="F17" s="205"/>
      <c r="G17" s="211"/>
      <c r="H17" s="214"/>
      <c r="I17" s="196"/>
      <c r="J17" s="217"/>
      <c r="K17" s="196">
        <f>IF(NOT(ISERROR(MATCH(J17,_xlfn.ANCHORARRAY(E28),0))),I30&amp;"Por favor no seleccionar los criterios de impacto",J17)</f>
        <v>0</v>
      </c>
      <c r="L17" s="214"/>
      <c r="M17" s="196"/>
      <c r="N17" s="199"/>
      <c r="O17" s="125">
        <v>3</v>
      </c>
      <c r="P17" s="138" t="s">
        <v>233</v>
      </c>
      <c r="Q17" s="127" t="str">
        <f t="shared" si="0"/>
        <v>Probabilidad</v>
      </c>
      <c r="R17" s="128" t="s">
        <v>14</v>
      </c>
      <c r="S17" s="128" t="s">
        <v>9</v>
      </c>
      <c r="T17" s="129" t="str">
        <f t="shared" si="1"/>
        <v>40%</v>
      </c>
      <c r="U17" s="128" t="s">
        <v>19</v>
      </c>
      <c r="V17" s="128" t="s">
        <v>22</v>
      </c>
      <c r="W17" s="128" t="s">
        <v>119</v>
      </c>
      <c r="X17" s="130">
        <f>_xlfn.IFERROR(IF(AND(Q16="Probabilidad",Q17="Probabilidad"),(Z16-(+Z16*T17)),IF(AND(Q16="Impacto",Q17="Probabilidad"),(Z15-(+Z15*T17)),IF(Q17="Impacto",Z16,""))),"")</f>
        <v>0.1512</v>
      </c>
      <c r="Y17" s="131" t="str">
        <f t="shared" si="4"/>
        <v>Muy Baja</v>
      </c>
      <c r="Z17" s="132">
        <f t="shared" si="2"/>
        <v>0.1512</v>
      </c>
      <c r="AA17" s="131" t="str">
        <f t="shared" si="5"/>
        <v>Mayor</v>
      </c>
      <c r="AB17" s="132">
        <f>_xlfn.IFERROR(IF(AND(Q16="Impacto",Q17="Impacto"),(AB16-(+AB16*T17)),IF(AND(Q16="Probabilidad",Q17="Impacto"),(AB15-(+AB15*T17)),IF(Q17="Probabilidad",AB16,""))),"")</f>
        <v>0.8</v>
      </c>
      <c r="AC17" s="133" t="str">
        <f t="shared" si="3"/>
        <v>Alto</v>
      </c>
      <c r="AD17" s="134"/>
      <c r="AE17" s="135" t="s">
        <v>235</v>
      </c>
      <c r="AF17" s="136" t="s">
        <v>227</v>
      </c>
      <c r="AG17" s="135" t="s">
        <v>229</v>
      </c>
      <c r="AH17" s="135" t="s">
        <v>230</v>
      </c>
      <c r="AI17" s="135" t="s">
        <v>231</v>
      </c>
      <c r="AJ17" s="136" t="s">
        <v>41</v>
      </c>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c r="A18" s="202"/>
      <c r="B18" s="205"/>
      <c r="C18" s="205"/>
      <c r="D18" s="205"/>
      <c r="E18" s="208"/>
      <c r="F18" s="205"/>
      <c r="G18" s="211"/>
      <c r="H18" s="214"/>
      <c r="I18" s="196"/>
      <c r="J18" s="217"/>
      <c r="K18" s="196">
        <f>IF(NOT(ISERROR(MATCH(J18,_xlfn.ANCHORARRAY(E29),0))),I31&amp;"Por favor no seleccionar los criterios de impacto",J18)</f>
        <v>0</v>
      </c>
      <c r="L18" s="214"/>
      <c r="M18" s="196"/>
      <c r="N18" s="199"/>
      <c r="O18" s="125">
        <v>4</v>
      </c>
      <c r="P18" s="126"/>
      <c r="Q18" s="127">
        <f t="shared" si="0"/>
      </c>
      <c r="R18" s="128"/>
      <c r="S18" s="128"/>
      <c r="T18" s="129">
        <f t="shared" si="1"/>
      </c>
      <c r="U18" s="128"/>
      <c r="V18" s="128"/>
      <c r="W18" s="128"/>
      <c r="X18" s="130">
        <f>_xlfn.IFERROR(IF(AND(Q17="Probabilidad",Q18="Probabilidad"),(Z17-(+Z17*T18)),IF(AND(Q17="Impacto",Q18="Probabilidad"),(Z16-(+Z16*T18)),IF(Q18="Impacto",Z17,""))),"")</f>
      </c>
      <c r="Y18" s="131">
        <f t="shared" si="4"/>
      </c>
      <c r="Z18" s="132">
        <f t="shared" si="2"/>
      </c>
      <c r="AA18" s="131">
        <f t="shared" si="5"/>
      </c>
      <c r="AB18" s="132">
        <f>_xlfn.IFERROR(IF(AND(Q17="Impacto",Q18="Impacto"),(AB17-(+AB17*T18)),IF(AND(Q17="Probabilidad",Q18="Impacto"),(AB16-(+AB16*T18)),IF(Q18="Probabilidad",AB17,""))),"")</f>
      </c>
      <c r="AC18" s="133">
        <f t="shared" si="3"/>
      </c>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c r="A19" s="202"/>
      <c r="B19" s="205"/>
      <c r="C19" s="205"/>
      <c r="D19" s="205"/>
      <c r="E19" s="208"/>
      <c r="F19" s="205"/>
      <c r="G19" s="211"/>
      <c r="H19" s="214"/>
      <c r="I19" s="196"/>
      <c r="J19" s="217"/>
      <c r="K19" s="196">
        <f>IF(NOT(ISERROR(MATCH(J19,_xlfn.ANCHORARRAY(E30),0))),I32&amp;"Por favor no seleccionar los criterios de impacto",J19)</f>
        <v>0</v>
      </c>
      <c r="L19" s="214"/>
      <c r="M19" s="196"/>
      <c r="N19" s="199"/>
      <c r="O19" s="125">
        <v>5</v>
      </c>
      <c r="P19" s="126"/>
      <c r="Q19" s="127">
        <f t="shared" si="0"/>
      </c>
      <c r="R19" s="128"/>
      <c r="S19" s="128"/>
      <c r="T19" s="129">
        <f t="shared" si="1"/>
      </c>
      <c r="U19" s="128"/>
      <c r="V19" s="128"/>
      <c r="W19" s="128"/>
      <c r="X19" s="130">
        <f>_xlfn.IFERROR(IF(AND(Q18="Probabilidad",Q19="Probabilidad"),(Z18-(+Z18*T19)),IF(AND(Q18="Impacto",Q19="Probabilidad"),(Z17-(+Z17*T19)),IF(Q19="Impacto",Z18,""))),"")</f>
      </c>
      <c r="Y19" s="131">
        <f t="shared" si="4"/>
      </c>
      <c r="Z19" s="132">
        <f t="shared" si="2"/>
      </c>
      <c r="AA19" s="131">
        <f t="shared" si="5"/>
      </c>
      <c r="AB19" s="132">
        <f>_xlfn.IFERROR(IF(AND(Q18="Impacto",Q19="Impacto"),(AB18-(+AB18*T19)),IF(AND(Q18="Probabilidad",Q19="Impacto"),(AB17-(+AB17*T19)),IF(Q19="Probabilidad",AB18,""))),"")</f>
      </c>
      <c r="AC19" s="133">
        <f t="shared" si="3"/>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c r="A20" s="203"/>
      <c r="B20" s="206"/>
      <c r="C20" s="206"/>
      <c r="D20" s="206"/>
      <c r="E20" s="209"/>
      <c r="F20" s="206"/>
      <c r="G20" s="212"/>
      <c r="H20" s="215"/>
      <c r="I20" s="197"/>
      <c r="J20" s="218"/>
      <c r="K20" s="197">
        <f>IF(NOT(ISERROR(MATCH(J20,_xlfn.ANCHORARRAY(E31),0))),I33&amp;"Por favor no seleccionar los criterios de impacto",J20)</f>
        <v>0</v>
      </c>
      <c r="L20" s="215"/>
      <c r="M20" s="197"/>
      <c r="N20" s="200"/>
      <c r="O20" s="125">
        <v>6</v>
      </c>
      <c r="P20" s="126"/>
      <c r="Q20" s="127">
        <f t="shared" si="0"/>
      </c>
      <c r="R20" s="128"/>
      <c r="S20" s="128"/>
      <c r="T20" s="129">
        <f t="shared" si="1"/>
      </c>
      <c r="U20" s="128"/>
      <c r="V20" s="128"/>
      <c r="W20" s="128"/>
      <c r="X20" s="130">
        <f>_xlfn.IFERROR(IF(AND(Q19="Probabilidad",Q20="Probabilidad"),(Z19-(+Z19*T20)),IF(AND(Q19="Impacto",Q20="Probabilidad"),(Z18-(+Z18*T20)),IF(Q20="Impacto",Z19,""))),"")</f>
      </c>
      <c r="Y20" s="131">
        <f t="shared" si="4"/>
      </c>
      <c r="Z20" s="132">
        <f t="shared" si="2"/>
      </c>
      <c r="AA20" s="131">
        <f t="shared" si="5"/>
      </c>
      <c r="AB20" s="132">
        <f>_xlfn.IFERROR(IF(AND(Q19="Impacto",Q20="Impacto"),(AB19-(+AB19*T20)),IF(AND(Q19="Probabilidad",Q20="Impacto"),(AB18-(+AB18*T20)),IF(Q20="Probabilidad",AB19,""))),"")</f>
      </c>
      <c r="AC20" s="133">
        <f t="shared" si="3"/>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c r="A21" s="201">
        <v>2</v>
      </c>
      <c r="B21" s="204"/>
      <c r="C21" s="204" t="s">
        <v>221</v>
      </c>
      <c r="D21" s="204" t="s">
        <v>222</v>
      </c>
      <c r="E21" s="207" t="s">
        <v>220</v>
      </c>
      <c r="F21" s="204" t="s">
        <v>125</v>
      </c>
      <c r="G21" s="210">
        <v>120</v>
      </c>
      <c r="H21" s="213" t="str">
        <f>IF(G21&lt;=0,"",IF(G21&lt;=2,"Muy Baja",IF(G21&lt;=24,"Baja",IF(G21&lt;=500,"Media",IF(G21&lt;=5000,"Alta","Muy Alta")))))</f>
        <v>Media</v>
      </c>
      <c r="I21" s="195">
        <f>IF(H21="","",IF(H21="Muy Baja",0.2,IF(H21="Baja",0.4,IF(H21="Media",0.6,IF(H21="Alta",0.8,IF(H21="Muy Alta",1,))))))</f>
        <v>0.6</v>
      </c>
      <c r="J21" s="216" t="s">
        <v>156</v>
      </c>
      <c r="K21" s="195" t="str">
        <f>IF(NOT(ISERROR(MATCH(J21,'Tabla Impacto'!$B$221:$B$223,0))),'Tabla Impacto'!$F$223&amp;"Por favor no seleccionar los criterios de impacto(Afectación Económica o presupuestal y Pérdida Reputacional)",J21)</f>
        <v>     El riesgo afecta la imagen de de la entidad con efecto publicitario sostenido a nivel de sector administrativo, nivel departamental o municipal</v>
      </c>
      <c r="L21" s="213" t="str">
        <f>IF(OR(K21='Tabla Impacto'!$C$11,K21='Tabla Impacto'!$D$11),"Leve",IF(OR(K21='Tabla Impacto'!$C$12,K21='Tabla Impacto'!$D$12),"Menor",IF(OR(K21='Tabla Impacto'!$C$13,K21='Tabla Impacto'!$D$13),"Moderado",IF(OR(K21='Tabla Impacto'!$C$14,K21='Tabla Impacto'!$D$14),"Mayor",IF(OR(K21='Tabla Impacto'!$C$15,K21='Tabla Impacto'!$D$15),"Catastrófico","")))))</f>
        <v>Mayor</v>
      </c>
      <c r="M21" s="195">
        <f>IF(L21="","",IF(L21="Leve",0.2,IF(L21="Menor",0.4,IF(L21="Moderado",0.6,IF(L21="Mayor",0.8,IF(L21="Catastrófico",1,))))))</f>
        <v>0.8</v>
      </c>
      <c r="N21" s="198" t="str">
        <f>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Alto</v>
      </c>
      <c r="O21" s="125">
        <v>1</v>
      </c>
      <c r="P21" s="126" t="s">
        <v>232</v>
      </c>
      <c r="Q21" s="127" t="str">
        <f t="shared" si="0"/>
        <v>Probabilidad</v>
      </c>
      <c r="R21" s="128" t="s">
        <v>14</v>
      </c>
      <c r="S21" s="128" t="s">
        <v>9</v>
      </c>
      <c r="T21" s="129" t="str">
        <f t="shared" si="1"/>
        <v>40%</v>
      </c>
      <c r="U21" s="128" t="s">
        <v>19</v>
      </c>
      <c r="V21" s="128" t="s">
        <v>22</v>
      </c>
      <c r="W21" s="128" t="s">
        <v>119</v>
      </c>
      <c r="X21" s="130">
        <f>_xlfn.IFERROR(IF(Q21="Probabilidad",(I21-(+I21*T21)),IF(Q21="Impacto",I21,"")),"")</f>
        <v>0.36</v>
      </c>
      <c r="Y21" s="131" t="str">
        <f>_xlfn.IFERROR(IF(X21="","",IF(X21&lt;=0.2,"Muy Baja",IF(X21&lt;=0.4,"Baja",IF(X21&lt;=0.6,"Media",IF(X21&lt;=0.8,"Alta","Muy Alta"))))),"")</f>
        <v>Baja</v>
      </c>
      <c r="Z21" s="132">
        <f t="shared" si="2"/>
        <v>0.36</v>
      </c>
      <c r="AA21" s="131" t="str">
        <f>_xlfn.IFERROR(IF(AB21="","",IF(AB21&lt;=0.2,"Leve",IF(AB21&lt;=0.4,"Menor",IF(AB21&lt;=0.6,"Moderado",IF(AB21&lt;=0.8,"Mayor","Catastrófico"))))),"")</f>
        <v>Mayor</v>
      </c>
      <c r="AB21" s="132">
        <f>_xlfn.IFERROR(IF(Q21="Impacto",(M21-(+M21*T21)),IF(Q21="Probabilidad",M21,"")),"")</f>
        <v>0.8</v>
      </c>
      <c r="AC21" s="133" t="str">
        <f t="shared" si="3"/>
        <v>Alto</v>
      </c>
      <c r="AD21" s="134"/>
      <c r="AE21" s="135" t="s">
        <v>236</v>
      </c>
      <c r="AF21" s="136" t="s">
        <v>227</v>
      </c>
      <c r="AG21" s="135" t="s">
        <v>229</v>
      </c>
      <c r="AH21" s="135" t="s">
        <v>230</v>
      </c>
      <c r="AI21" s="135" t="s">
        <v>231</v>
      </c>
      <c r="AJ21" s="136" t="s">
        <v>41</v>
      </c>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c r="A22" s="202"/>
      <c r="B22" s="205"/>
      <c r="C22" s="205"/>
      <c r="D22" s="205"/>
      <c r="E22" s="208"/>
      <c r="F22" s="205"/>
      <c r="G22" s="211"/>
      <c r="H22" s="214"/>
      <c r="I22" s="196"/>
      <c r="J22" s="217"/>
      <c r="K22" s="196">
        <f>IF(NOT(ISERROR(MATCH(J22,_xlfn.ANCHORARRAY(E33),0))),I35&amp;"Por favor no seleccionar los criterios de impacto",J22)</f>
        <v>0</v>
      </c>
      <c r="L22" s="214"/>
      <c r="M22" s="196"/>
      <c r="N22" s="199"/>
      <c r="O22" s="125">
        <v>2</v>
      </c>
      <c r="P22" s="126" t="s">
        <v>234</v>
      </c>
      <c r="Q22" s="127" t="str">
        <f t="shared" si="0"/>
        <v>Probabilidad</v>
      </c>
      <c r="R22" s="128" t="s">
        <v>15</v>
      </c>
      <c r="S22" s="128" t="s">
        <v>9</v>
      </c>
      <c r="T22" s="129" t="str">
        <f t="shared" si="1"/>
        <v>30%</v>
      </c>
      <c r="U22" s="128" t="s">
        <v>19</v>
      </c>
      <c r="V22" s="128" t="s">
        <v>22</v>
      </c>
      <c r="W22" s="128" t="s">
        <v>119</v>
      </c>
      <c r="X22" s="130">
        <f>_xlfn.IFERROR(IF(AND(Q21="Probabilidad",Q22="Probabilidad"),(Z21-(+Z21*T22)),IF(Q22="Probabilidad",(I21-(+I21*T22)),IF(Q22="Impacto",Z21,""))),"")</f>
        <v>0.252</v>
      </c>
      <c r="Y22" s="131" t="str">
        <f t="shared" si="4"/>
        <v>Baja</v>
      </c>
      <c r="Z22" s="132">
        <f t="shared" si="2"/>
        <v>0.252</v>
      </c>
      <c r="AA22" s="131" t="str">
        <f t="shared" si="5"/>
        <v>Mayor</v>
      </c>
      <c r="AB22" s="132">
        <f>_xlfn.IFERROR(IF(AND(Q21="Impacto",Q22="Impacto"),(AB15-(+AB15*T22)),IF(Q22="Impacto",($M$21-(+$M$21*T22)),IF(Q22="Probabilidad",AB15,""))),"")</f>
        <v>0.8</v>
      </c>
      <c r="AC22" s="133" t="str">
        <f t="shared" si="3"/>
        <v>Alto</v>
      </c>
      <c r="AD22" s="134"/>
      <c r="AE22" s="135" t="s">
        <v>237</v>
      </c>
      <c r="AF22" s="136" t="s">
        <v>227</v>
      </c>
      <c r="AG22" s="135" t="s">
        <v>229</v>
      </c>
      <c r="AH22" s="135" t="s">
        <v>230</v>
      </c>
      <c r="AI22" s="135" t="s">
        <v>231</v>
      </c>
      <c r="AJ22" s="136" t="s">
        <v>41</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c r="A23" s="202"/>
      <c r="B23" s="205"/>
      <c r="C23" s="205"/>
      <c r="D23" s="205"/>
      <c r="E23" s="208"/>
      <c r="F23" s="205"/>
      <c r="G23" s="211"/>
      <c r="H23" s="214"/>
      <c r="I23" s="196"/>
      <c r="J23" s="217"/>
      <c r="K23" s="196">
        <f>IF(NOT(ISERROR(MATCH(J23,_xlfn.ANCHORARRAY(E34),0))),I36&amp;"Por favor no seleccionar los criterios de impacto",J23)</f>
        <v>0</v>
      </c>
      <c r="L23" s="214"/>
      <c r="M23" s="196"/>
      <c r="N23" s="199"/>
      <c r="O23" s="125">
        <v>3</v>
      </c>
      <c r="P23" s="138"/>
      <c r="Q23" s="127">
        <f t="shared" si="0"/>
      </c>
      <c r="R23" s="128"/>
      <c r="S23" s="128"/>
      <c r="T23" s="129">
        <f t="shared" si="1"/>
      </c>
      <c r="U23" s="128"/>
      <c r="V23" s="128"/>
      <c r="W23" s="128"/>
      <c r="X23" s="130">
        <f>_xlfn.IFERROR(IF(AND(Q22="Probabilidad",Q23="Probabilidad"),(Z22-(+Z22*T23)),IF(AND(Q22="Impacto",Q23="Probabilidad"),(Z21-(+Z21*T23)),IF(Q23="Impacto",Z22,""))),"")</f>
      </c>
      <c r="Y23" s="131">
        <f t="shared" si="4"/>
      </c>
      <c r="Z23" s="132">
        <f t="shared" si="2"/>
      </c>
      <c r="AA23" s="131">
        <f t="shared" si="5"/>
      </c>
      <c r="AB23" s="132">
        <f>_xlfn.IFERROR(IF(AND(Q22="Impacto",Q23="Impacto"),(AB22-(+AB22*T23)),IF(AND(Q22="Probabilidad",Q23="Impacto"),(AB21-(+AB21*T23)),IF(Q23="Probabilidad",AB22,""))),"")</f>
      </c>
      <c r="AC23" s="133">
        <f t="shared" si="3"/>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c r="A24" s="202"/>
      <c r="B24" s="205"/>
      <c r="C24" s="205"/>
      <c r="D24" s="205"/>
      <c r="E24" s="208"/>
      <c r="F24" s="205"/>
      <c r="G24" s="211"/>
      <c r="H24" s="214"/>
      <c r="I24" s="196"/>
      <c r="J24" s="217"/>
      <c r="K24" s="196">
        <f>IF(NOT(ISERROR(MATCH(J24,_xlfn.ANCHORARRAY(E35),0))),I37&amp;"Por favor no seleccionar los criterios de impacto",J24)</f>
        <v>0</v>
      </c>
      <c r="L24" s="214"/>
      <c r="M24" s="196"/>
      <c r="N24" s="199"/>
      <c r="O24" s="125">
        <v>4</v>
      </c>
      <c r="P24" s="126"/>
      <c r="Q24" s="127">
        <f t="shared" si="0"/>
      </c>
      <c r="R24" s="128"/>
      <c r="S24" s="128"/>
      <c r="T24" s="129">
        <f t="shared" si="1"/>
      </c>
      <c r="U24" s="128"/>
      <c r="V24" s="128"/>
      <c r="W24" s="128"/>
      <c r="X24" s="130">
        <f>_xlfn.IFERROR(IF(AND(Q23="Probabilidad",Q24="Probabilidad"),(Z23-(+Z23*T24)),IF(AND(Q23="Impacto",Q24="Probabilidad"),(Z22-(+Z22*T24)),IF(Q24="Impacto",Z23,""))),"")</f>
      </c>
      <c r="Y24" s="131">
        <f t="shared" si="4"/>
      </c>
      <c r="Z24" s="132">
        <f t="shared" si="2"/>
      </c>
      <c r="AA24" s="131">
        <f t="shared" si="5"/>
      </c>
      <c r="AB24" s="132">
        <f>_xlfn.IFERROR(IF(AND(Q23="Impacto",Q24="Impacto"),(AB23-(+AB23*T24)),IF(AND(Q23="Probabilidad",Q24="Impacto"),(AB22-(+AB22*T24)),IF(Q24="Probabilidad",AB23,""))),"")</f>
      </c>
      <c r="AC24" s="133">
        <f t="shared" si="3"/>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c r="A25" s="202"/>
      <c r="B25" s="205"/>
      <c r="C25" s="205"/>
      <c r="D25" s="205"/>
      <c r="E25" s="208"/>
      <c r="F25" s="205"/>
      <c r="G25" s="211"/>
      <c r="H25" s="214"/>
      <c r="I25" s="196"/>
      <c r="J25" s="217"/>
      <c r="K25" s="196">
        <f>IF(NOT(ISERROR(MATCH(J25,_xlfn.ANCHORARRAY(E36),0))),I38&amp;"Por favor no seleccionar los criterios de impacto",J25)</f>
        <v>0</v>
      </c>
      <c r="L25" s="214"/>
      <c r="M25" s="196"/>
      <c r="N25" s="199"/>
      <c r="O25" s="125">
        <v>5</v>
      </c>
      <c r="P25" s="126"/>
      <c r="Q25" s="127">
        <f t="shared" si="0"/>
      </c>
      <c r="R25" s="128"/>
      <c r="S25" s="128"/>
      <c r="T25" s="129">
        <f t="shared" si="1"/>
      </c>
      <c r="U25" s="128"/>
      <c r="V25" s="128"/>
      <c r="W25" s="128"/>
      <c r="X25" s="130">
        <f>_xlfn.IFERROR(IF(AND(Q24="Probabilidad",Q25="Probabilidad"),(Z24-(+Z24*T25)),IF(AND(Q24="Impacto",Q25="Probabilidad"),(Z23-(+Z23*T25)),IF(Q25="Impacto",Z24,""))),"")</f>
      </c>
      <c r="Y25" s="131">
        <f t="shared" si="4"/>
      </c>
      <c r="Z25" s="132">
        <f t="shared" si="2"/>
      </c>
      <c r="AA25" s="131">
        <f t="shared" si="5"/>
      </c>
      <c r="AB25" s="132">
        <f>_xlfn.IFERROR(IF(AND(Q24="Impacto",Q25="Impacto"),(AB24-(+AB24*T25)),IF(AND(Q24="Probabilidad",Q25="Impacto"),(AB23-(+AB23*T25)),IF(Q25="Probabilidad",AB24,""))),"")</f>
      </c>
      <c r="AC25" s="133">
        <f t="shared" si="3"/>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c r="A26" s="203"/>
      <c r="B26" s="206"/>
      <c r="C26" s="206"/>
      <c r="D26" s="206"/>
      <c r="E26" s="209"/>
      <c r="F26" s="206"/>
      <c r="G26" s="212"/>
      <c r="H26" s="215"/>
      <c r="I26" s="197"/>
      <c r="J26" s="218"/>
      <c r="K26" s="197">
        <f>IF(NOT(ISERROR(MATCH(J26,_xlfn.ANCHORARRAY(E37),0))),I39&amp;"Por favor no seleccionar los criterios de impacto",J26)</f>
        <v>0</v>
      </c>
      <c r="L26" s="215"/>
      <c r="M26" s="197"/>
      <c r="N26" s="200"/>
      <c r="O26" s="125">
        <v>6</v>
      </c>
      <c r="P26" s="126"/>
      <c r="Q26" s="127">
        <f t="shared" si="0"/>
      </c>
      <c r="R26" s="128"/>
      <c r="S26" s="128"/>
      <c r="T26" s="129">
        <f t="shared" si="1"/>
      </c>
      <c r="U26" s="128"/>
      <c r="V26" s="128"/>
      <c r="W26" s="128"/>
      <c r="X26" s="130">
        <f>_xlfn.IFERROR(IF(AND(Q25="Probabilidad",Q26="Probabilidad"),(Z25-(+Z25*T26)),IF(AND(Q25="Impacto",Q26="Probabilidad"),(Z24-(+Z24*T26)),IF(Q26="Impacto",Z25,""))),"")</f>
      </c>
      <c r="Y26" s="131">
        <f t="shared" si="4"/>
      </c>
      <c r="Z26" s="132">
        <f t="shared" si="2"/>
      </c>
      <c r="AA26" s="131">
        <f t="shared" si="5"/>
      </c>
      <c r="AB26" s="132">
        <f>_xlfn.IFERROR(IF(AND(Q25="Impacto",Q26="Impacto"),(AB25-(+AB25*T26)),IF(AND(Q25="Probabilidad",Q26="Impacto"),(AB24-(+AB24*T26)),IF(Q26="Probabilidad",AB25,""))),"")</f>
      </c>
      <c r="AC26" s="133">
        <f t="shared" si="3"/>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c r="A27" s="201">
        <v>3</v>
      </c>
      <c r="B27" s="204"/>
      <c r="C27" s="204"/>
      <c r="D27" s="204"/>
      <c r="E27" s="207"/>
      <c r="F27" s="204"/>
      <c r="G27" s="210"/>
      <c r="H27" s="213">
        <f>IF(G27&lt;=0,"",IF(G27&lt;=2,"Muy Baja",IF(G27&lt;=24,"Baja",IF(G27&lt;=500,"Media",IF(G27&lt;=5000,"Alta","Muy Alta")))))</f>
      </c>
      <c r="I27" s="195">
        <f>IF(H27="","",IF(H27="Muy Baja",0.2,IF(H27="Baja",0.4,IF(H27="Media",0.6,IF(H27="Alta",0.8,IF(H27="Muy Alta",1,))))))</f>
      </c>
      <c r="J27" s="216"/>
      <c r="K27" s="195">
        <f>IF(NOT(ISERROR(MATCH(J27,'Tabla Impacto'!$B$221:$B$223,0))),'Tabla Impacto'!$F$223&amp;"Por favor no seleccionar los criterios de impacto(Afectación Económica o presupuestal y Pérdida Reputacional)",J27)</f>
        <v>0</v>
      </c>
      <c r="L27" s="213">
        <f>IF(OR(K27='Tabla Impacto'!$C$11,K27='Tabla Impacto'!$D$11),"Leve",IF(OR(K27='Tabla Impacto'!$C$12,K27='Tabla Impacto'!$D$12),"Menor",IF(OR(K27='Tabla Impacto'!$C$13,K27='Tabla Impacto'!$D$13),"Moderado",IF(OR(K27='Tabla Impacto'!$C$14,K27='Tabla Impacto'!$D$14),"Mayor",IF(OR(K27='Tabla Impacto'!$C$15,K27='Tabla Impacto'!$D$15),"Catastrófico","")))))</f>
      </c>
      <c r="M27" s="195">
        <f>IF(L27="","",IF(L27="Leve",0.2,IF(L27="Menor",0.4,IF(L27="Moderado",0.6,IF(L27="Mayor",0.8,IF(L27="Catastrófico",1,))))))</f>
      </c>
      <c r="N27" s="198">
        <f>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c>
      <c r="O27" s="125">
        <v>1</v>
      </c>
      <c r="P27" s="126"/>
      <c r="Q27" s="127">
        <f t="shared" si="0"/>
      </c>
      <c r="R27" s="128"/>
      <c r="S27" s="128"/>
      <c r="T27" s="129">
        <f t="shared" si="1"/>
      </c>
      <c r="U27" s="128"/>
      <c r="V27" s="128"/>
      <c r="W27" s="128"/>
      <c r="X27" s="130">
        <f>_xlfn.IFERROR(IF(Q27="Probabilidad",(I27-(+I27*T27)),IF(Q27="Impacto",I27,"")),"")</f>
      </c>
      <c r="Y27" s="131">
        <f>_xlfn.IFERROR(IF(X27="","",IF(X27&lt;=0.2,"Muy Baja",IF(X27&lt;=0.4,"Baja",IF(X27&lt;=0.6,"Media",IF(X27&lt;=0.8,"Alta","Muy Alta"))))),"")</f>
      </c>
      <c r="Z27" s="132">
        <f t="shared" si="2"/>
      </c>
      <c r="AA27" s="131">
        <f>_xlfn.IFERROR(IF(AB27="","",IF(AB27&lt;=0.2,"Leve",IF(AB27&lt;=0.4,"Menor",IF(AB27&lt;=0.6,"Moderado",IF(AB27&lt;=0.8,"Mayor","Catastrófico"))))),"")</f>
      </c>
      <c r="AB27" s="132">
        <f>_xlfn.IFERROR(IF(Q27="Impacto",(M27-(+M27*T27)),IF(Q27="Probabilidad",M27,"")),"")</f>
      </c>
      <c r="AC27" s="133">
        <f t="shared" si="3"/>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c r="A28" s="202"/>
      <c r="B28" s="205"/>
      <c r="C28" s="205"/>
      <c r="D28" s="205"/>
      <c r="E28" s="208"/>
      <c r="F28" s="205"/>
      <c r="G28" s="211"/>
      <c r="H28" s="214"/>
      <c r="I28" s="196"/>
      <c r="J28" s="217"/>
      <c r="K28" s="196">
        <f>IF(NOT(ISERROR(MATCH(J28,_xlfn.ANCHORARRAY(E39),0))),I41&amp;"Por favor no seleccionar los criterios de impacto",J28)</f>
        <v>0</v>
      </c>
      <c r="L28" s="214"/>
      <c r="M28" s="196"/>
      <c r="N28" s="199"/>
      <c r="O28" s="125">
        <v>2</v>
      </c>
      <c r="P28" s="126"/>
      <c r="Q28" s="127">
        <f t="shared" si="0"/>
      </c>
      <c r="R28" s="128"/>
      <c r="S28" s="128"/>
      <c r="T28" s="129">
        <f t="shared" si="1"/>
      </c>
      <c r="U28" s="128"/>
      <c r="V28" s="128"/>
      <c r="W28" s="128"/>
      <c r="X28" s="139">
        <f>_xlfn.IFERROR(IF(AND(Q27="Probabilidad",Q28="Probabilidad"),(Z27-(+Z27*T28)),IF(Q28="Probabilidad",(I27-(+I27*T28)),IF(Q28="Impacto",Z27,""))),"")</f>
      </c>
      <c r="Y28" s="131">
        <f t="shared" si="4"/>
      </c>
      <c r="Z28" s="132">
        <f t="shared" si="2"/>
      </c>
      <c r="AA28" s="131">
        <f t="shared" si="5"/>
      </c>
      <c r="AB28" s="132">
        <f>_xlfn.IFERROR(IF(AND(Q27="Impacto",Q28="Impacto"),(AB21-(+AB21*T28)),IF(Q28="Impacto",($M$27-(+$M$27*T28)),IF(Q28="Probabilidad",AB21,""))),"")</f>
      </c>
      <c r="AC28" s="133">
        <f t="shared" si="3"/>
      </c>
      <c r="AD28" s="134"/>
      <c r="AE28" s="135"/>
      <c r="AF28" s="136"/>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c r="A29" s="202"/>
      <c r="B29" s="205"/>
      <c r="C29" s="205"/>
      <c r="D29" s="205"/>
      <c r="E29" s="208"/>
      <c r="F29" s="205"/>
      <c r="G29" s="211"/>
      <c r="H29" s="214"/>
      <c r="I29" s="196"/>
      <c r="J29" s="217"/>
      <c r="K29" s="196">
        <f>IF(NOT(ISERROR(MATCH(J29,_xlfn.ANCHORARRAY(E40),0))),I42&amp;"Por favor no seleccionar los criterios de impacto",J29)</f>
        <v>0</v>
      </c>
      <c r="L29" s="214"/>
      <c r="M29" s="196"/>
      <c r="N29" s="199"/>
      <c r="O29" s="125">
        <v>3</v>
      </c>
      <c r="P29" s="138"/>
      <c r="Q29" s="127">
        <f t="shared" si="0"/>
      </c>
      <c r="R29" s="128"/>
      <c r="S29" s="128"/>
      <c r="T29" s="129">
        <f t="shared" si="1"/>
      </c>
      <c r="U29" s="128"/>
      <c r="V29" s="128"/>
      <c r="W29" s="128"/>
      <c r="X29" s="130">
        <f>_xlfn.IFERROR(IF(AND(Q28="Probabilidad",Q29="Probabilidad"),(Z28-(+Z28*T29)),IF(AND(Q28="Impacto",Q29="Probabilidad"),(Z27-(+Z27*T29)),IF(Q29="Impacto",Z28,""))),"")</f>
      </c>
      <c r="Y29" s="131">
        <f t="shared" si="4"/>
      </c>
      <c r="Z29" s="132">
        <f t="shared" si="2"/>
      </c>
      <c r="AA29" s="131">
        <f t="shared" si="5"/>
      </c>
      <c r="AB29" s="132">
        <f>_xlfn.IFERROR(IF(AND(Q28="Impacto",Q29="Impacto"),(AB28-(+AB28*T29)),IF(AND(Q28="Probabilidad",Q29="Impacto"),(AB27-(+AB27*T29)),IF(Q29="Probabilidad",AB28,""))),"")</f>
      </c>
      <c r="AC29" s="133">
        <f t="shared" si="3"/>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c r="A30" s="202"/>
      <c r="B30" s="205"/>
      <c r="C30" s="205"/>
      <c r="D30" s="205"/>
      <c r="E30" s="208"/>
      <c r="F30" s="205"/>
      <c r="G30" s="211"/>
      <c r="H30" s="214"/>
      <c r="I30" s="196"/>
      <c r="J30" s="217"/>
      <c r="K30" s="196">
        <f>IF(NOT(ISERROR(MATCH(J30,_xlfn.ANCHORARRAY(E41),0))),I43&amp;"Por favor no seleccionar los criterios de impacto",J30)</f>
        <v>0</v>
      </c>
      <c r="L30" s="214"/>
      <c r="M30" s="196"/>
      <c r="N30" s="199"/>
      <c r="O30" s="125">
        <v>4</v>
      </c>
      <c r="P30" s="126"/>
      <c r="Q30" s="127">
        <f t="shared" si="0"/>
      </c>
      <c r="R30" s="128"/>
      <c r="S30" s="128"/>
      <c r="T30" s="129">
        <f t="shared" si="1"/>
      </c>
      <c r="U30" s="128"/>
      <c r="V30" s="128"/>
      <c r="W30" s="128"/>
      <c r="X30" s="130">
        <f>_xlfn.IFERROR(IF(AND(Q29="Probabilidad",Q30="Probabilidad"),(Z29-(+Z29*T30)),IF(AND(Q29="Impacto",Q30="Probabilidad"),(Z28-(+Z28*T30)),IF(Q30="Impacto",Z29,""))),"")</f>
      </c>
      <c r="Y30" s="131">
        <f t="shared" si="4"/>
      </c>
      <c r="Z30" s="132">
        <f t="shared" si="2"/>
      </c>
      <c r="AA30" s="131">
        <f t="shared" si="5"/>
      </c>
      <c r="AB30" s="132">
        <f>_xlfn.IFERROR(IF(AND(Q29="Impacto",Q30="Impacto"),(AB29-(+AB29*T30)),IF(AND(Q29="Probabilidad",Q30="Impacto"),(AB28-(+AB28*T30)),IF(Q30="Probabilidad",AB29,""))),"")</f>
      </c>
      <c r="AC30" s="133">
        <f t="shared" si="3"/>
      </c>
      <c r="AD30" s="134"/>
      <c r="AE30" s="135"/>
      <c r="AF30" s="136"/>
      <c r="AG30" s="137"/>
      <c r="AH30" s="137"/>
      <c r="AI30" s="135"/>
      <c r="AJ30" s="13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c r="A31" s="202"/>
      <c r="B31" s="205"/>
      <c r="C31" s="205"/>
      <c r="D31" s="205"/>
      <c r="E31" s="208"/>
      <c r="F31" s="205"/>
      <c r="G31" s="211"/>
      <c r="H31" s="214"/>
      <c r="I31" s="196"/>
      <c r="J31" s="217"/>
      <c r="K31" s="196">
        <f>IF(NOT(ISERROR(MATCH(J31,_xlfn.ANCHORARRAY(E42),0))),I44&amp;"Por favor no seleccionar los criterios de impacto",J31)</f>
        <v>0</v>
      </c>
      <c r="L31" s="214"/>
      <c r="M31" s="196"/>
      <c r="N31" s="199"/>
      <c r="O31" s="125">
        <v>5</v>
      </c>
      <c r="P31" s="126"/>
      <c r="Q31" s="127">
        <f t="shared" si="0"/>
      </c>
      <c r="R31" s="128"/>
      <c r="S31" s="128"/>
      <c r="T31" s="129">
        <f t="shared" si="1"/>
      </c>
      <c r="U31" s="128"/>
      <c r="V31" s="128"/>
      <c r="W31" s="128"/>
      <c r="X31" s="130">
        <f>_xlfn.IFERROR(IF(AND(Q30="Probabilidad",Q31="Probabilidad"),(Z30-(+Z30*T31)),IF(AND(Q30="Impacto",Q31="Probabilidad"),(Z29-(+Z29*T31)),IF(Q31="Impacto",Z30,""))),"")</f>
      </c>
      <c r="Y31" s="131">
        <f t="shared" si="4"/>
      </c>
      <c r="Z31" s="132">
        <f t="shared" si="2"/>
      </c>
      <c r="AA31" s="131">
        <f t="shared" si="5"/>
      </c>
      <c r="AB31" s="132">
        <f>_xlfn.IFERROR(IF(AND(Q30="Impacto",Q31="Impacto"),(AB30-(+AB30*T31)),IF(AND(Q30="Probabilidad",Q31="Impacto"),(AB29-(+AB29*T31)),IF(Q31="Probabilidad",AB30,""))),"")</f>
      </c>
      <c r="AC31" s="133">
        <f t="shared" si="3"/>
      </c>
      <c r="AD31" s="134"/>
      <c r="AE31" s="135"/>
      <c r="AF31" s="136"/>
      <c r="AG31" s="137"/>
      <c r="AH31" s="137"/>
      <c r="AI31" s="135"/>
      <c r="AJ31" s="13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c r="A32" s="203"/>
      <c r="B32" s="206"/>
      <c r="C32" s="206"/>
      <c r="D32" s="206"/>
      <c r="E32" s="209"/>
      <c r="F32" s="206"/>
      <c r="G32" s="212"/>
      <c r="H32" s="215"/>
      <c r="I32" s="197"/>
      <c r="J32" s="218"/>
      <c r="K32" s="197">
        <f>IF(NOT(ISERROR(MATCH(J32,_xlfn.ANCHORARRAY(E43),0))),I45&amp;"Por favor no seleccionar los criterios de impacto",J32)</f>
        <v>0</v>
      </c>
      <c r="L32" s="215"/>
      <c r="M32" s="197"/>
      <c r="N32" s="200"/>
      <c r="O32" s="125">
        <v>6</v>
      </c>
      <c r="P32" s="126"/>
      <c r="Q32" s="127">
        <f t="shared" si="0"/>
      </c>
      <c r="R32" s="128"/>
      <c r="S32" s="128"/>
      <c r="T32" s="129">
        <f t="shared" si="1"/>
      </c>
      <c r="U32" s="128"/>
      <c r="V32" s="128"/>
      <c r="W32" s="128"/>
      <c r="X32" s="130">
        <f>_xlfn.IFERROR(IF(AND(Q31="Probabilidad",Q32="Probabilidad"),(Z31-(+Z31*T32)),IF(AND(Q31="Impacto",Q32="Probabilidad"),(Z30-(+Z30*T32)),IF(Q32="Impacto",Z31,""))),"")</f>
      </c>
      <c r="Y32" s="131">
        <f t="shared" si="4"/>
      </c>
      <c r="Z32" s="132">
        <f t="shared" si="2"/>
      </c>
      <c r="AA32" s="131">
        <f t="shared" si="5"/>
      </c>
      <c r="AB32" s="132">
        <f>_xlfn.IFERROR(IF(AND(Q31="Impacto",Q32="Impacto"),(AB31-(+AB31*T32)),IF(AND(Q31="Probabilidad",Q32="Impacto"),(AB30-(+AB30*T32)),IF(Q32="Probabilidad",AB31,""))),"")</f>
      </c>
      <c r="AC32" s="133">
        <f t="shared" si="3"/>
      </c>
      <c r="AD32" s="134"/>
      <c r="AE32" s="135"/>
      <c r="AF32" s="136"/>
      <c r="AG32" s="137"/>
      <c r="AH32" s="137"/>
      <c r="AI32" s="135"/>
      <c r="AJ32" s="13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c r="A33" s="201">
        <v>4</v>
      </c>
      <c r="B33" s="204"/>
      <c r="C33" s="204"/>
      <c r="D33" s="204"/>
      <c r="E33" s="207"/>
      <c r="F33" s="204"/>
      <c r="G33" s="210"/>
      <c r="H33" s="213">
        <f>IF(G33&lt;=0,"",IF(G33&lt;=2,"Muy Baja",IF(G33&lt;=24,"Baja",IF(G33&lt;=500,"Media",IF(G33&lt;=5000,"Alta","Muy Alta")))))</f>
      </c>
      <c r="I33" s="195">
        <f>IF(H33="","",IF(H33="Muy Baja",0.2,IF(H33="Baja",0.4,IF(H33="Media",0.6,IF(H33="Alta",0.8,IF(H33="Muy Alta",1,))))))</f>
      </c>
      <c r="J33" s="216"/>
      <c r="K33" s="195">
        <f>IF(NOT(ISERROR(MATCH(J33,'Tabla Impacto'!$B$221:$B$223,0))),'Tabla Impacto'!$F$223&amp;"Por favor no seleccionar los criterios de impacto(Afectación Económica o presupuestal y Pérdida Reputacional)",J33)</f>
        <v>0</v>
      </c>
      <c r="L33" s="213">
        <f>IF(OR(K33='Tabla Impacto'!$C$11,K33='Tabla Impacto'!$D$11),"Leve",IF(OR(K33='Tabla Impacto'!$C$12,K33='Tabla Impacto'!$D$12),"Menor",IF(OR(K33='Tabla Impacto'!$C$13,K33='Tabla Impacto'!$D$13),"Moderado",IF(OR(K33='Tabla Impacto'!$C$14,K33='Tabla Impacto'!$D$14),"Mayor",IF(OR(K33='Tabla Impacto'!$C$15,K33='Tabla Impacto'!$D$15),"Catastrófico","")))))</f>
      </c>
      <c r="M33" s="195">
        <f>IF(L33="","",IF(L33="Leve",0.2,IF(L33="Menor",0.4,IF(L33="Moderado",0.6,IF(L33="Mayor",0.8,IF(L33="Catastrófico",1,))))))</f>
      </c>
      <c r="N33" s="198">
        <f>IF(OR(AND(H33="Muy Baja",L33="Leve"),AND(H33="Muy Baja",L33="Menor"),AND(H33="Baja",L33="Leve")),"Bajo",IF(OR(AND(H33="Muy baja",L33="Moderado"),AND(H33="Baja",L33="Menor"),AND(H33="Baja",L33="Moderado"),AND(H33="Media",L33="Leve"),AND(H33="Media",L33="Menor"),AND(H33="Media",L33="Moderado"),AND(H33="Alta",L33="Leve"),AND(H33="Alta",L33="Menor")),"Moderado",IF(OR(AND(H33="Muy Baja",L33="Mayor"),AND(H33="Baja",L33="Mayor"),AND(H33="Media",L33="Mayor"),AND(H33="Alta",L33="Moderado"),AND(H33="Alta",L33="Mayor"),AND(H33="Muy Alta",L33="Leve"),AND(H33="Muy Alta",L33="Menor"),AND(H33="Muy Alta",L33="Moderado"),AND(H33="Muy Alta",L33="Mayor")),"Alto",IF(OR(AND(H33="Muy Baja",L33="Catastrófico"),AND(H33="Baja",L33="Catastrófico"),AND(H33="Media",L33="Catastrófico"),AND(H33="Alta",L33="Catastrófico"),AND(H33="Muy Alta",L33="Catastrófico")),"Extremo",""))))</f>
      </c>
      <c r="O33" s="125">
        <v>1</v>
      </c>
      <c r="P33" s="126"/>
      <c r="Q33" s="127">
        <f t="shared" si="0"/>
      </c>
      <c r="R33" s="128"/>
      <c r="S33" s="128"/>
      <c r="T33" s="129">
        <f t="shared" si="1"/>
      </c>
      <c r="U33" s="128"/>
      <c r="V33" s="128"/>
      <c r="W33" s="128"/>
      <c r="X33" s="130">
        <f>_xlfn.IFERROR(IF(Q33="Probabilidad",(I33-(+I33*T33)),IF(Q33="Impacto",I33,"")),"")</f>
      </c>
      <c r="Y33" s="131">
        <f>_xlfn.IFERROR(IF(X33="","",IF(X33&lt;=0.2,"Muy Baja",IF(X33&lt;=0.4,"Baja",IF(X33&lt;=0.6,"Media",IF(X33&lt;=0.8,"Alta","Muy Alta"))))),"")</f>
      </c>
      <c r="Z33" s="132">
        <f t="shared" si="2"/>
      </c>
      <c r="AA33" s="131">
        <f>_xlfn.IFERROR(IF(AB33="","",IF(AB33&lt;=0.2,"Leve",IF(AB33&lt;=0.4,"Menor",IF(AB33&lt;=0.6,"Moderado",IF(AB33&lt;=0.8,"Mayor","Catastrófico"))))),"")</f>
      </c>
      <c r="AB33" s="132">
        <f>_xlfn.IFERROR(IF(Q33="Impacto",(M33-(+M33*T33)),IF(Q33="Probabilidad",M33,"")),"")</f>
      </c>
      <c r="AC33" s="133">
        <f t="shared" si="3"/>
      </c>
      <c r="AD33" s="134"/>
      <c r="AE33" s="135"/>
      <c r="AF33" s="136"/>
      <c r="AG33" s="137"/>
      <c r="AH33" s="137"/>
      <c r="AI33" s="135"/>
      <c r="AJ33" s="13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c r="A34" s="202"/>
      <c r="B34" s="205"/>
      <c r="C34" s="205"/>
      <c r="D34" s="205"/>
      <c r="E34" s="208"/>
      <c r="F34" s="205"/>
      <c r="G34" s="211"/>
      <c r="H34" s="214"/>
      <c r="I34" s="196"/>
      <c r="J34" s="217"/>
      <c r="K34" s="196">
        <f>IF(NOT(ISERROR(MATCH(J34,_xlfn.ANCHORARRAY(E45),0))),I47&amp;"Por favor no seleccionar los criterios de impacto",J34)</f>
        <v>0</v>
      </c>
      <c r="L34" s="214"/>
      <c r="M34" s="196"/>
      <c r="N34" s="199"/>
      <c r="O34" s="125">
        <v>2</v>
      </c>
      <c r="P34" s="126"/>
      <c r="Q34" s="127">
        <f t="shared" si="0"/>
      </c>
      <c r="R34" s="128"/>
      <c r="S34" s="128"/>
      <c r="T34" s="129">
        <f t="shared" si="1"/>
      </c>
      <c r="U34" s="128"/>
      <c r="V34" s="128"/>
      <c r="W34" s="128"/>
      <c r="X34" s="130">
        <f>_xlfn.IFERROR(IF(AND(Q33="Probabilidad",Q34="Probabilidad"),(Z33-(+Z33*T34)),IF(Q34="Probabilidad",(I33-(+I33*T34)),IF(Q34="Impacto",Z33,""))),"")</f>
      </c>
      <c r="Y34" s="131">
        <f t="shared" si="4"/>
      </c>
      <c r="Z34" s="132">
        <f t="shared" si="2"/>
      </c>
      <c r="AA34" s="131">
        <f t="shared" si="5"/>
      </c>
      <c r="AB34" s="132">
        <f>_xlfn.IFERROR(IF(AND(Q33="Impacto",Q34="Impacto"),(AB27-(+AB27*T34)),IF(Q34="Impacto",($M$33-(+$M$33*T34)),IF(Q34="Probabilidad",AB27,""))),"")</f>
      </c>
      <c r="AC34" s="133">
        <f t="shared" si="3"/>
      </c>
      <c r="AD34" s="134"/>
      <c r="AE34" s="135"/>
      <c r="AF34" s="136"/>
      <c r="AG34" s="137"/>
      <c r="AH34" s="137"/>
      <c r="AI34" s="135"/>
      <c r="AJ34" s="13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c r="A35" s="202"/>
      <c r="B35" s="205"/>
      <c r="C35" s="205"/>
      <c r="D35" s="205"/>
      <c r="E35" s="208"/>
      <c r="F35" s="205"/>
      <c r="G35" s="211"/>
      <c r="H35" s="214"/>
      <c r="I35" s="196"/>
      <c r="J35" s="217"/>
      <c r="K35" s="196">
        <f>IF(NOT(ISERROR(MATCH(J35,_xlfn.ANCHORARRAY(E46),0))),I48&amp;"Por favor no seleccionar los criterios de impacto",J35)</f>
        <v>0</v>
      </c>
      <c r="L35" s="214"/>
      <c r="M35" s="196"/>
      <c r="N35" s="199"/>
      <c r="O35" s="125">
        <v>3</v>
      </c>
      <c r="P35" s="138"/>
      <c r="Q35" s="127">
        <f t="shared" si="0"/>
      </c>
      <c r="R35" s="128"/>
      <c r="S35" s="128"/>
      <c r="T35" s="129">
        <f t="shared" si="1"/>
      </c>
      <c r="U35" s="128"/>
      <c r="V35" s="128"/>
      <c r="W35" s="128"/>
      <c r="X35" s="130">
        <f>_xlfn.IFERROR(IF(AND(Q34="Probabilidad",Q35="Probabilidad"),(Z34-(+Z34*T35)),IF(AND(Q34="Impacto",Q35="Probabilidad"),(Z33-(+Z33*T35)),IF(Q35="Impacto",Z34,""))),"")</f>
      </c>
      <c r="Y35" s="131">
        <f t="shared" si="4"/>
      </c>
      <c r="Z35" s="132">
        <f t="shared" si="2"/>
      </c>
      <c r="AA35" s="131">
        <f t="shared" si="5"/>
      </c>
      <c r="AB35" s="132">
        <f>_xlfn.IFERROR(IF(AND(Q34="Impacto",Q35="Impacto"),(AB34-(+AB34*T35)),IF(AND(Q34="Probabilidad",Q35="Impacto"),(AB33-(+AB33*T35)),IF(Q35="Probabilidad",AB34,""))),"")</f>
      </c>
      <c r="AC35" s="133">
        <f t="shared" si="3"/>
      </c>
      <c r="AD35" s="134"/>
      <c r="AE35" s="135"/>
      <c r="AF35" s="136"/>
      <c r="AG35" s="137"/>
      <c r="AH35" s="137"/>
      <c r="AI35" s="135"/>
      <c r="AJ35" s="136"/>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c r="A36" s="202"/>
      <c r="B36" s="205"/>
      <c r="C36" s="205"/>
      <c r="D36" s="205"/>
      <c r="E36" s="208"/>
      <c r="F36" s="205"/>
      <c r="G36" s="211"/>
      <c r="H36" s="214"/>
      <c r="I36" s="196"/>
      <c r="J36" s="217"/>
      <c r="K36" s="196">
        <f>IF(NOT(ISERROR(MATCH(J36,_xlfn.ANCHORARRAY(E47),0))),I49&amp;"Por favor no seleccionar los criterios de impacto",J36)</f>
        <v>0</v>
      </c>
      <c r="L36" s="214"/>
      <c r="M36" s="196"/>
      <c r="N36" s="199"/>
      <c r="O36" s="125">
        <v>4</v>
      </c>
      <c r="P36" s="126"/>
      <c r="Q36" s="127">
        <f t="shared" si="0"/>
      </c>
      <c r="R36" s="128"/>
      <c r="S36" s="128"/>
      <c r="T36" s="129">
        <f t="shared" si="1"/>
      </c>
      <c r="U36" s="128"/>
      <c r="V36" s="128"/>
      <c r="W36" s="128"/>
      <c r="X36" s="130">
        <f>_xlfn.IFERROR(IF(AND(Q35="Probabilidad",Q36="Probabilidad"),(Z35-(+Z35*T36)),IF(AND(Q35="Impacto",Q36="Probabilidad"),(Z34-(+Z34*T36)),IF(Q36="Impacto",Z35,""))),"")</f>
      </c>
      <c r="Y36" s="131">
        <f t="shared" si="4"/>
      </c>
      <c r="Z36" s="132">
        <f t="shared" si="2"/>
      </c>
      <c r="AA36" s="131">
        <f t="shared" si="5"/>
      </c>
      <c r="AB36" s="132">
        <f>_xlfn.IFERROR(IF(AND(Q35="Impacto",Q36="Impacto"),(AB35-(+AB35*T36)),IF(AND(Q35="Probabilidad",Q36="Impacto"),(AB34-(+AB34*T36)),IF(Q36="Probabilidad",AB35,""))),"")</f>
      </c>
      <c r="AC36" s="133">
        <f t="shared" si="3"/>
      </c>
      <c r="AD36" s="134"/>
      <c r="AE36" s="135"/>
      <c r="AF36" s="136"/>
      <c r="AG36" s="137"/>
      <c r="AH36" s="137"/>
      <c r="AI36" s="135"/>
      <c r="AJ36" s="13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c r="A37" s="202"/>
      <c r="B37" s="205"/>
      <c r="C37" s="205"/>
      <c r="D37" s="205"/>
      <c r="E37" s="208"/>
      <c r="F37" s="205"/>
      <c r="G37" s="211"/>
      <c r="H37" s="214"/>
      <c r="I37" s="196"/>
      <c r="J37" s="217"/>
      <c r="K37" s="196">
        <f>IF(NOT(ISERROR(MATCH(J37,_xlfn.ANCHORARRAY(E48),0))),I50&amp;"Por favor no seleccionar los criterios de impacto",J37)</f>
        <v>0</v>
      </c>
      <c r="L37" s="214"/>
      <c r="M37" s="196"/>
      <c r="N37" s="199"/>
      <c r="O37" s="125">
        <v>5</v>
      </c>
      <c r="P37" s="126"/>
      <c r="Q37" s="127">
        <f t="shared" si="0"/>
      </c>
      <c r="R37" s="128"/>
      <c r="S37" s="128"/>
      <c r="T37" s="129">
        <f t="shared" si="1"/>
      </c>
      <c r="U37" s="128"/>
      <c r="V37" s="128"/>
      <c r="W37" s="128"/>
      <c r="X37" s="139">
        <f>_xlfn.IFERROR(IF(AND(Q36="Probabilidad",Q37="Probabilidad"),(Z36-(+Z36*T37)),IF(AND(Q36="Impacto",Q37="Probabilidad"),(Z35-(+Z35*T37)),IF(Q37="Impacto",Z36,""))),"")</f>
      </c>
      <c r="Y37" s="131">
        <f>_xlfn.IFERROR(IF(X37="","",IF(X37&lt;=0.2,"Muy Baja",IF(X37&lt;=0.4,"Baja",IF(X37&lt;=0.6,"Media",IF(X37&lt;=0.8,"Alta","Muy Alta"))))),"")</f>
      </c>
      <c r="Z37" s="132">
        <f t="shared" si="2"/>
      </c>
      <c r="AA37" s="131">
        <f t="shared" si="5"/>
      </c>
      <c r="AB37" s="132">
        <f>_xlfn.IFERROR(IF(AND(Q36="Impacto",Q37="Impacto"),(AB36-(+AB36*T37)),IF(AND(Q36="Probabilidad",Q37="Impacto"),(AB35-(+AB35*T37)),IF(Q37="Probabilidad",AB36,""))),"")</f>
      </c>
      <c r="AC37" s="133">
        <f t="shared" si="3"/>
      </c>
      <c r="AD37" s="134"/>
      <c r="AE37" s="135"/>
      <c r="AF37" s="136"/>
      <c r="AG37" s="137"/>
      <c r="AH37" s="137"/>
      <c r="AI37" s="135"/>
      <c r="AJ37" s="136"/>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c r="A38" s="203"/>
      <c r="B38" s="206"/>
      <c r="C38" s="206"/>
      <c r="D38" s="206"/>
      <c r="E38" s="209"/>
      <c r="F38" s="206"/>
      <c r="G38" s="212"/>
      <c r="H38" s="215"/>
      <c r="I38" s="197"/>
      <c r="J38" s="218"/>
      <c r="K38" s="197">
        <f>IF(NOT(ISERROR(MATCH(J38,_xlfn.ANCHORARRAY(E49),0))),I51&amp;"Por favor no seleccionar los criterios de impacto",J38)</f>
        <v>0</v>
      </c>
      <c r="L38" s="215"/>
      <c r="M38" s="197"/>
      <c r="N38" s="200"/>
      <c r="O38" s="125">
        <v>6</v>
      </c>
      <c r="P38" s="126"/>
      <c r="Q38" s="127">
        <f t="shared" si="0"/>
      </c>
      <c r="R38" s="128"/>
      <c r="S38" s="128"/>
      <c r="T38" s="129">
        <f t="shared" si="1"/>
      </c>
      <c r="U38" s="128"/>
      <c r="V38" s="128"/>
      <c r="W38" s="128"/>
      <c r="X38" s="130">
        <f>_xlfn.IFERROR(IF(AND(Q37="Probabilidad",Q38="Probabilidad"),(Z37-(+Z37*T38)),IF(AND(Q37="Impacto",Q38="Probabilidad"),(Z36-(+Z36*T38)),IF(Q38="Impacto",Z37,""))),"")</f>
      </c>
      <c r="Y38" s="131">
        <f t="shared" si="4"/>
      </c>
      <c r="Z38" s="132">
        <f t="shared" si="2"/>
      </c>
      <c r="AA38" s="131">
        <f t="shared" si="5"/>
      </c>
      <c r="AB38" s="132">
        <f>_xlfn.IFERROR(IF(AND(Q37="Impacto",Q38="Impacto"),(AB37-(+AB37*T38)),IF(AND(Q37="Probabilidad",Q38="Impacto"),(AB36-(+AB36*T38)),IF(Q38="Probabilidad",AB37,""))),"")</f>
      </c>
      <c r="AC38" s="133">
        <f t="shared" si="3"/>
      </c>
      <c r="AD38" s="134"/>
      <c r="AE38" s="135"/>
      <c r="AF38" s="136"/>
      <c r="AG38" s="137"/>
      <c r="AH38" s="137"/>
      <c r="AI38" s="135"/>
      <c r="AJ38" s="136"/>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c r="A39" s="201">
        <v>5</v>
      </c>
      <c r="B39" s="204"/>
      <c r="C39" s="204"/>
      <c r="D39" s="204"/>
      <c r="E39" s="207"/>
      <c r="F39" s="204"/>
      <c r="G39" s="210"/>
      <c r="H39" s="213">
        <f>IF(G39&lt;=0,"",IF(G39&lt;=2,"Muy Baja",IF(G39&lt;=24,"Baja",IF(G39&lt;=500,"Media",IF(G39&lt;=5000,"Alta","Muy Alta")))))</f>
      </c>
      <c r="I39" s="195">
        <f>IF(H39="","",IF(H39="Muy Baja",0.2,IF(H39="Baja",0.4,IF(H39="Media",0.6,IF(H39="Alta",0.8,IF(H39="Muy Alta",1,))))))</f>
      </c>
      <c r="J39" s="216"/>
      <c r="K39" s="195">
        <f>IF(NOT(ISERROR(MATCH(J39,'Tabla Impacto'!$B$221:$B$223,0))),'Tabla Impacto'!$F$223&amp;"Por favor no seleccionar los criterios de impacto(Afectación Económica o presupuestal y Pérdida Reputacional)",J39)</f>
        <v>0</v>
      </c>
      <c r="L39" s="213">
        <f>IF(OR(K39='Tabla Impacto'!$C$11,K39='Tabla Impacto'!$D$11),"Leve",IF(OR(K39='Tabla Impacto'!$C$12,K39='Tabla Impacto'!$D$12),"Menor",IF(OR(K39='Tabla Impacto'!$C$13,K39='Tabla Impacto'!$D$13),"Moderado",IF(OR(K39='Tabla Impacto'!$C$14,K39='Tabla Impacto'!$D$14),"Mayor",IF(OR(K39='Tabla Impacto'!$C$15,K39='Tabla Impacto'!$D$15),"Catastrófico","")))))</f>
      </c>
      <c r="M39" s="195">
        <f>IF(L39="","",IF(L39="Leve",0.2,IF(L39="Menor",0.4,IF(L39="Moderado",0.6,IF(L39="Mayor",0.8,IF(L39="Catastrófico",1,))))))</f>
      </c>
      <c r="N39" s="198">
        <f>IF(OR(AND(H39="Muy Baja",L39="Leve"),AND(H39="Muy Baja",L39="Menor"),AND(H39="Baja",L39="Leve")),"Bajo",IF(OR(AND(H39="Muy baja",L39="Moderado"),AND(H39="Baja",L39="Menor"),AND(H39="Baja",L39="Moderado"),AND(H39="Media",L39="Leve"),AND(H39="Media",L39="Menor"),AND(H39="Media",L39="Moderado"),AND(H39="Alta",L39="Leve"),AND(H39="Alta",L39="Menor")),"Moderado",IF(OR(AND(H39="Muy Baja",L39="Mayor"),AND(H39="Baja",L39="Mayor"),AND(H39="Media",L39="Mayor"),AND(H39="Alta",L39="Moderado"),AND(H39="Alta",L39="Mayor"),AND(H39="Muy Alta",L39="Leve"),AND(H39="Muy Alta",L39="Menor"),AND(H39="Muy Alta",L39="Moderado"),AND(H39="Muy Alta",L39="Mayor")),"Alto",IF(OR(AND(H39="Muy Baja",L39="Catastrófico"),AND(H39="Baja",L39="Catastrófico"),AND(H39="Media",L39="Catastrófico"),AND(H39="Alta",L39="Catastrófico"),AND(H39="Muy Alta",L39="Catastrófico")),"Extremo",""))))</f>
      </c>
      <c r="O39" s="125">
        <v>1</v>
      </c>
      <c r="P39" s="126"/>
      <c r="Q39" s="127">
        <f t="shared" si="0"/>
      </c>
      <c r="R39" s="128"/>
      <c r="S39" s="128"/>
      <c r="T39" s="129">
        <f t="shared" si="1"/>
      </c>
      <c r="U39" s="128"/>
      <c r="V39" s="128"/>
      <c r="W39" s="128"/>
      <c r="X39" s="130">
        <f>_xlfn.IFERROR(IF(Q39="Probabilidad",(I39-(+I39*T39)),IF(Q39="Impacto",I39,"")),"")</f>
      </c>
      <c r="Y39" s="131">
        <f>_xlfn.IFERROR(IF(X39="","",IF(X39&lt;=0.2,"Muy Baja",IF(X39&lt;=0.4,"Baja",IF(X39&lt;=0.6,"Media",IF(X39&lt;=0.8,"Alta","Muy Alta"))))),"")</f>
      </c>
      <c r="Z39" s="132">
        <f t="shared" si="2"/>
      </c>
      <c r="AA39" s="131">
        <f>_xlfn.IFERROR(IF(AB39="","",IF(AB39&lt;=0.2,"Leve",IF(AB39&lt;=0.4,"Menor",IF(AB39&lt;=0.6,"Moderado",IF(AB39&lt;=0.8,"Mayor","Catastrófico"))))),"")</f>
      </c>
      <c r="AB39" s="132">
        <f>_xlfn.IFERROR(IF(Q39="Impacto",(M39-(+M39*T39)),IF(Q39="Probabilidad",M39,"")),"")</f>
      </c>
      <c r="AC39" s="133">
        <f t="shared" si="3"/>
      </c>
      <c r="AD39" s="134"/>
      <c r="AE39" s="135"/>
      <c r="AF39" s="136"/>
      <c r="AG39" s="137"/>
      <c r="AH39" s="137"/>
      <c r="AI39" s="135"/>
      <c r="AJ39" s="13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c r="A40" s="202"/>
      <c r="B40" s="205"/>
      <c r="C40" s="205"/>
      <c r="D40" s="205"/>
      <c r="E40" s="208"/>
      <c r="F40" s="205"/>
      <c r="G40" s="211"/>
      <c r="H40" s="214"/>
      <c r="I40" s="196"/>
      <c r="J40" s="217"/>
      <c r="K40" s="196">
        <f>IF(NOT(ISERROR(MATCH(J40,_xlfn.ANCHORARRAY(E51),0))),I53&amp;"Por favor no seleccionar los criterios de impacto",J40)</f>
        <v>0</v>
      </c>
      <c r="L40" s="214"/>
      <c r="M40" s="196"/>
      <c r="N40" s="199"/>
      <c r="O40" s="125">
        <v>2</v>
      </c>
      <c r="P40" s="126"/>
      <c r="Q40" s="127">
        <f t="shared" si="0"/>
      </c>
      <c r="R40" s="128"/>
      <c r="S40" s="128"/>
      <c r="T40" s="129">
        <f t="shared" si="1"/>
      </c>
      <c r="U40" s="128"/>
      <c r="V40" s="128"/>
      <c r="W40" s="128"/>
      <c r="X40" s="130">
        <f>_xlfn.IFERROR(IF(AND(Q39="Probabilidad",Q40="Probabilidad"),(Z39-(+Z39*T40)),IF(Q40="Probabilidad",(I39-(+I39*T40)),IF(Q40="Impacto",Z39,""))),"")</f>
      </c>
      <c r="Y40" s="131">
        <f t="shared" si="4"/>
      </c>
      <c r="Z40" s="132">
        <f t="shared" si="2"/>
      </c>
      <c r="AA40" s="131">
        <f t="shared" si="5"/>
      </c>
      <c r="AB40" s="132">
        <f>_xlfn.IFERROR(IF(AND(Q39="Impacto",Q40="Impacto"),(AB33-(+AB33*T40)),IF(Q40="Impacto",($M$39-(+$M$39*T40)),IF(Q40="Probabilidad",AB33,""))),"")</f>
      </c>
      <c r="AC40" s="133">
        <f t="shared" si="3"/>
      </c>
      <c r="AD40" s="134"/>
      <c r="AE40" s="135"/>
      <c r="AF40" s="136"/>
      <c r="AG40" s="137"/>
      <c r="AH40" s="137"/>
      <c r="AI40" s="135"/>
      <c r="AJ40" s="136"/>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c r="A41" s="202"/>
      <c r="B41" s="205"/>
      <c r="C41" s="205"/>
      <c r="D41" s="205"/>
      <c r="E41" s="208"/>
      <c r="F41" s="205"/>
      <c r="G41" s="211"/>
      <c r="H41" s="214"/>
      <c r="I41" s="196"/>
      <c r="J41" s="217"/>
      <c r="K41" s="196">
        <f>IF(NOT(ISERROR(MATCH(J41,_xlfn.ANCHORARRAY(E52),0))),I54&amp;"Por favor no seleccionar los criterios de impacto",J41)</f>
        <v>0</v>
      </c>
      <c r="L41" s="214"/>
      <c r="M41" s="196"/>
      <c r="N41" s="199"/>
      <c r="O41" s="125">
        <v>3</v>
      </c>
      <c r="P41" s="138"/>
      <c r="Q41" s="127">
        <f t="shared" si="0"/>
      </c>
      <c r="R41" s="128"/>
      <c r="S41" s="128"/>
      <c r="T41" s="129">
        <f t="shared" si="1"/>
      </c>
      <c r="U41" s="128"/>
      <c r="V41" s="128"/>
      <c r="W41" s="128"/>
      <c r="X41" s="130">
        <f>_xlfn.IFERROR(IF(AND(Q40="Probabilidad",Q41="Probabilidad"),(Z40-(+Z40*T41)),IF(AND(Q40="Impacto",Q41="Probabilidad"),(Z39-(+Z39*T41)),IF(Q41="Impacto",Z40,""))),"")</f>
      </c>
      <c r="Y41" s="131">
        <f t="shared" si="4"/>
      </c>
      <c r="Z41" s="132">
        <f t="shared" si="2"/>
      </c>
      <c r="AA41" s="131">
        <f t="shared" si="5"/>
      </c>
      <c r="AB41" s="132">
        <f>_xlfn.IFERROR(IF(AND(Q40="Impacto",Q41="Impacto"),(AB40-(+AB40*T41)),IF(AND(Q40="Probabilidad",Q41="Impacto"),(AB39-(+AB39*T41)),IF(Q41="Probabilidad",AB40,""))),"")</f>
      </c>
      <c r="AC41" s="133">
        <f t="shared" si="3"/>
      </c>
      <c r="AD41" s="134"/>
      <c r="AE41" s="135"/>
      <c r="AF41" s="136"/>
      <c r="AG41" s="137"/>
      <c r="AH41" s="137"/>
      <c r="AI41" s="135"/>
      <c r="AJ41" s="136"/>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c r="A42" s="202"/>
      <c r="B42" s="205"/>
      <c r="C42" s="205"/>
      <c r="D42" s="205"/>
      <c r="E42" s="208"/>
      <c r="F42" s="205"/>
      <c r="G42" s="211"/>
      <c r="H42" s="214"/>
      <c r="I42" s="196"/>
      <c r="J42" s="217"/>
      <c r="K42" s="196">
        <f>IF(NOT(ISERROR(MATCH(J42,_xlfn.ANCHORARRAY(E53),0))),I55&amp;"Por favor no seleccionar los criterios de impacto",J42)</f>
        <v>0</v>
      </c>
      <c r="L42" s="214"/>
      <c r="M42" s="196"/>
      <c r="N42" s="199"/>
      <c r="O42" s="125">
        <v>4</v>
      </c>
      <c r="P42" s="126"/>
      <c r="Q42" s="127">
        <f t="shared" si="0"/>
      </c>
      <c r="R42" s="128"/>
      <c r="S42" s="128"/>
      <c r="T42" s="129">
        <f t="shared" si="1"/>
      </c>
      <c r="U42" s="128"/>
      <c r="V42" s="128"/>
      <c r="W42" s="128"/>
      <c r="X42" s="130">
        <f>_xlfn.IFERROR(IF(AND(Q41="Probabilidad",Q42="Probabilidad"),(Z41-(+Z41*T42)),IF(AND(Q41="Impacto",Q42="Probabilidad"),(Z40-(+Z40*T42)),IF(Q42="Impacto",Z41,""))),"")</f>
      </c>
      <c r="Y42" s="131">
        <f t="shared" si="4"/>
      </c>
      <c r="Z42" s="132">
        <f t="shared" si="2"/>
      </c>
      <c r="AA42" s="131">
        <f t="shared" si="5"/>
      </c>
      <c r="AB42" s="132">
        <f>_xlfn.IFERROR(IF(AND(Q41="Impacto",Q42="Impacto"),(AB41-(+AB41*T42)),IF(AND(Q41="Probabilidad",Q42="Impacto"),(AB40-(+AB40*T42)),IF(Q42="Probabilidad",AB41,""))),"")</f>
      </c>
      <c r="AC42" s="133">
        <f t="shared" si="3"/>
      </c>
      <c r="AD42" s="134"/>
      <c r="AE42" s="135"/>
      <c r="AF42" s="136"/>
      <c r="AG42" s="137"/>
      <c r="AH42" s="137"/>
      <c r="AI42" s="135"/>
      <c r="AJ42" s="136"/>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c r="A43" s="202"/>
      <c r="B43" s="205"/>
      <c r="C43" s="205"/>
      <c r="D43" s="205"/>
      <c r="E43" s="208"/>
      <c r="F43" s="205"/>
      <c r="G43" s="211"/>
      <c r="H43" s="214"/>
      <c r="I43" s="196"/>
      <c r="J43" s="217"/>
      <c r="K43" s="196">
        <f>IF(NOT(ISERROR(MATCH(J43,_xlfn.ANCHORARRAY(E54),0))),I56&amp;"Por favor no seleccionar los criterios de impacto",J43)</f>
        <v>0</v>
      </c>
      <c r="L43" s="214"/>
      <c r="M43" s="196"/>
      <c r="N43" s="199"/>
      <c r="O43" s="125">
        <v>5</v>
      </c>
      <c r="P43" s="126"/>
      <c r="Q43" s="127">
        <f t="shared" si="0"/>
      </c>
      <c r="R43" s="128"/>
      <c r="S43" s="128"/>
      <c r="T43" s="129">
        <f t="shared" si="1"/>
      </c>
      <c r="U43" s="128"/>
      <c r="V43" s="128"/>
      <c r="W43" s="128"/>
      <c r="X43" s="130">
        <f>_xlfn.IFERROR(IF(AND(Q42="Probabilidad",Q43="Probabilidad"),(Z42-(+Z42*T43)),IF(AND(Q42="Impacto",Q43="Probabilidad"),(Z41-(+Z41*T43)),IF(Q43="Impacto",Z42,""))),"")</f>
      </c>
      <c r="Y43" s="131">
        <f t="shared" si="4"/>
      </c>
      <c r="Z43" s="132">
        <f t="shared" si="2"/>
      </c>
      <c r="AA43" s="131">
        <f t="shared" si="5"/>
      </c>
      <c r="AB43" s="132">
        <f>_xlfn.IFERROR(IF(AND(Q42="Impacto",Q43="Impacto"),(AB42-(+AB42*T43)),IF(AND(Q42="Probabilidad",Q43="Impacto"),(AB41-(+AB41*T43)),IF(Q43="Probabilidad",AB42,""))),"")</f>
      </c>
      <c r="AC43" s="133">
        <f t="shared" si="3"/>
      </c>
      <c r="AD43" s="134"/>
      <c r="AE43" s="135"/>
      <c r="AF43" s="136"/>
      <c r="AG43" s="137"/>
      <c r="AH43" s="137"/>
      <c r="AI43" s="135"/>
      <c r="AJ43" s="136"/>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c r="A44" s="203"/>
      <c r="B44" s="206"/>
      <c r="C44" s="206"/>
      <c r="D44" s="206"/>
      <c r="E44" s="209"/>
      <c r="F44" s="206"/>
      <c r="G44" s="212"/>
      <c r="H44" s="215"/>
      <c r="I44" s="197"/>
      <c r="J44" s="218"/>
      <c r="K44" s="197">
        <f>IF(NOT(ISERROR(MATCH(J44,_xlfn.ANCHORARRAY(E55),0))),I57&amp;"Por favor no seleccionar los criterios de impacto",J44)</f>
        <v>0</v>
      </c>
      <c r="L44" s="215"/>
      <c r="M44" s="197"/>
      <c r="N44" s="200"/>
      <c r="O44" s="125">
        <v>6</v>
      </c>
      <c r="P44" s="126"/>
      <c r="Q44" s="127">
        <f t="shared" si="0"/>
      </c>
      <c r="R44" s="128"/>
      <c r="S44" s="128"/>
      <c r="T44" s="129">
        <f t="shared" si="1"/>
      </c>
      <c r="U44" s="128"/>
      <c r="V44" s="128"/>
      <c r="W44" s="128"/>
      <c r="X44" s="130">
        <f>_xlfn.IFERROR(IF(AND(Q43="Probabilidad",Q44="Probabilidad"),(Z43-(+Z43*T44)),IF(AND(Q43="Impacto",Q44="Probabilidad"),(Z42-(+Z42*T44)),IF(Q44="Impacto",Z43,""))),"")</f>
      </c>
      <c r="Y44" s="131">
        <f t="shared" si="4"/>
      </c>
      <c r="Z44" s="132">
        <f t="shared" si="2"/>
      </c>
      <c r="AA44" s="131">
        <f t="shared" si="5"/>
      </c>
      <c r="AB44" s="132">
        <f>_xlfn.IFERROR(IF(AND(Q43="Impacto",Q44="Impacto"),(AB43-(+AB43*T44)),IF(AND(Q43="Probabilidad",Q44="Impacto"),(AB42-(+AB42*T44)),IF(Q44="Probabilidad",AB43,""))),"")</f>
      </c>
      <c r="AC44" s="133">
        <f t="shared" si="3"/>
      </c>
      <c r="AD44" s="134"/>
      <c r="AE44" s="135"/>
      <c r="AF44" s="136"/>
      <c r="AG44" s="137"/>
      <c r="AH44" s="137"/>
      <c r="AI44" s="135"/>
      <c r="AJ44" s="136"/>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c r="A45" s="201">
        <v>6</v>
      </c>
      <c r="B45" s="204"/>
      <c r="C45" s="204"/>
      <c r="D45" s="204"/>
      <c r="E45" s="207"/>
      <c r="F45" s="204"/>
      <c r="G45" s="210"/>
      <c r="H45" s="213">
        <f>IF(G45&lt;=0,"",IF(G45&lt;=2,"Muy Baja",IF(G45&lt;=24,"Baja",IF(G45&lt;=500,"Media",IF(G45&lt;=5000,"Alta","Muy Alta")))))</f>
      </c>
      <c r="I45" s="195">
        <f>IF(H45="","",IF(H45="Muy Baja",0.2,IF(H45="Baja",0.4,IF(H45="Media",0.6,IF(H45="Alta",0.8,IF(H45="Muy Alta",1,))))))</f>
      </c>
      <c r="J45" s="216"/>
      <c r="K45" s="195">
        <f>IF(NOT(ISERROR(MATCH(J45,'Tabla Impacto'!$B$221:$B$223,0))),'Tabla Impacto'!$F$223&amp;"Por favor no seleccionar los criterios de impacto(Afectación Económica o presupuestal y Pérdida Reputacional)",J45)</f>
        <v>0</v>
      </c>
      <c r="L45" s="213">
        <f>IF(OR(K45='Tabla Impacto'!$C$11,K45='Tabla Impacto'!$D$11),"Leve",IF(OR(K45='Tabla Impacto'!$C$12,K45='Tabla Impacto'!$D$12),"Menor",IF(OR(K45='Tabla Impacto'!$C$13,K45='Tabla Impacto'!$D$13),"Moderado",IF(OR(K45='Tabla Impacto'!$C$14,K45='Tabla Impacto'!$D$14),"Mayor",IF(OR(K45='Tabla Impacto'!$C$15,K45='Tabla Impacto'!$D$15),"Catastrófico","")))))</f>
      </c>
      <c r="M45" s="195">
        <f>IF(L45="","",IF(L45="Leve",0.2,IF(L45="Menor",0.4,IF(L45="Moderado",0.6,IF(L45="Mayor",0.8,IF(L45="Catastrófico",1,))))))</f>
      </c>
      <c r="N45" s="198">
        <f>IF(OR(AND(H45="Muy Baja",L45="Leve"),AND(H45="Muy Baja",L45="Menor"),AND(H45="Baja",L45="Leve")),"Bajo",IF(OR(AND(H45="Muy baja",L45="Moderado"),AND(H45="Baja",L45="Menor"),AND(H45="Baja",L45="Moderado"),AND(H45="Media",L45="Leve"),AND(H45="Media",L45="Menor"),AND(H45="Media",L45="Moderado"),AND(H45="Alta",L45="Leve"),AND(H45="Alta",L45="Menor")),"Moderado",IF(OR(AND(H45="Muy Baja",L45="Mayor"),AND(H45="Baja",L45="Mayor"),AND(H45="Media",L45="Mayor"),AND(H45="Alta",L45="Moderado"),AND(H45="Alta",L45="Mayor"),AND(H45="Muy Alta",L45="Leve"),AND(H45="Muy Alta",L45="Menor"),AND(H45="Muy Alta",L45="Moderado"),AND(H45="Muy Alta",L45="Mayor")),"Alto",IF(OR(AND(H45="Muy Baja",L45="Catastrófico"),AND(H45="Baja",L45="Catastrófico"),AND(H45="Media",L45="Catastrófico"),AND(H45="Alta",L45="Catastrófico"),AND(H45="Muy Alta",L45="Catastrófico")),"Extremo",""))))</f>
      </c>
      <c r="O45" s="125">
        <v>1</v>
      </c>
      <c r="P45" s="126"/>
      <c r="Q45" s="127">
        <f t="shared" si="0"/>
      </c>
      <c r="R45" s="128"/>
      <c r="S45" s="128"/>
      <c r="T45" s="129">
        <f t="shared" si="1"/>
      </c>
      <c r="U45" s="128"/>
      <c r="V45" s="128"/>
      <c r="W45" s="128"/>
      <c r="X45" s="130">
        <f>_xlfn.IFERROR(IF(Q45="Probabilidad",(I45-(+I45*T45)),IF(Q45="Impacto",I45,"")),"")</f>
      </c>
      <c r="Y45" s="131">
        <f>_xlfn.IFERROR(IF(X45="","",IF(X45&lt;=0.2,"Muy Baja",IF(X45&lt;=0.4,"Baja",IF(X45&lt;=0.6,"Media",IF(X45&lt;=0.8,"Alta","Muy Alta"))))),"")</f>
      </c>
      <c r="Z45" s="132">
        <f t="shared" si="2"/>
      </c>
      <c r="AA45" s="131">
        <f>_xlfn.IFERROR(IF(AB45="","",IF(AB45&lt;=0.2,"Leve",IF(AB45&lt;=0.4,"Menor",IF(AB45&lt;=0.6,"Moderado",IF(AB45&lt;=0.8,"Mayor","Catastrófico"))))),"")</f>
      </c>
      <c r="AB45" s="132">
        <f>_xlfn.IFERROR(IF(Q45="Impacto",(M45-(+M45*T45)),IF(Q45="Probabilidad",M45,"")),"")</f>
      </c>
      <c r="AC45" s="133">
        <f t="shared" si="3"/>
      </c>
      <c r="AD45" s="134"/>
      <c r="AE45" s="135"/>
      <c r="AF45" s="136"/>
      <c r="AG45" s="137"/>
      <c r="AH45" s="137"/>
      <c r="AI45" s="135"/>
      <c r="AJ45" s="136"/>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c r="A46" s="202"/>
      <c r="B46" s="205"/>
      <c r="C46" s="205"/>
      <c r="D46" s="205"/>
      <c r="E46" s="208"/>
      <c r="F46" s="205"/>
      <c r="G46" s="211"/>
      <c r="H46" s="214"/>
      <c r="I46" s="196"/>
      <c r="J46" s="217"/>
      <c r="K46" s="196">
        <f>IF(NOT(ISERROR(MATCH(J46,_xlfn.ANCHORARRAY(E57),0))),I59&amp;"Por favor no seleccionar los criterios de impacto",J46)</f>
        <v>0</v>
      </c>
      <c r="L46" s="214"/>
      <c r="M46" s="196"/>
      <c r="N46" s="199"/>
      <c r="O46" s="125">
        <v>2</v>
      </c>
      <c r="P46" s="126"/>
      <c r="Q46" s="127">
        <f t="shared" si="0"/>
      </c>
      <c r="R46" s="128"/>
      <c r="S46" s="128"/>
      <c r="T46" s="129">
        <f t="shared" si="1"/>
      </c>
      <c r="U46" s="128"/>
      <c r="V46" s="128"/>
      <c r="W46" s="128"/>
      <c r="X46" s="130">
        <f>_xlfn.IFERROR(IF(AND(Q45="Probabilidad",Q46="Probabilidad"),(Z45-(+Z45*T46)),IF(Q46="Probabilidad",(I45-(+I45*T46)),IF(Q46="Impacto",Z45,""))),"")</f>
      </c>
      <c r="Y46" s="131">
        <f t="shared" si="4"/>
      </c>
      <c r="Z46" s="132">
        <f t="shared" si="2"/>
      </c>
      <c r="AA46" s="131">
        <f t="shared" si="5"/>
      </c>
      <c r="AB46" s="132">
        <f>_xlfn.IFERROR(IF(AND(Q45="Impacto",Q46="Impacto"),(AB39-(+AB39*T46)),IF(Q46="Impacto",($M$45-(+$M$45*T46)),IF(Q46="Probabilidad",AB39,""))),"")</f>
      </c>
      <c r="AC46" s="133">
        <f t="shared" si="3"/>
      </c>
      <c r="AD46" s="134"/>
      <c r="AE46" s="135"/>
      <c r="AF46" s="136"/>
      <c r="AG46" s="137"/>
      <c r="AH46" s="137"/>
      <c r="AI46" s="135"/>
      <c r="AJ46" s="136"/>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c r="A47" s="202"/>
      <c r="B47" s="205"/>
      <c r="C47" s="205"/>
      <c r="D47" s="205"/>
      <c r="E47" s="208"/>
      <c r="F47" s="205"/>
      <c r="G47" s="211"/>
      <c r="H47" s="214"/>
      <c r="I47" s="196"/>
      <c r="J47" s="217"/>
      <c r="K47" s="196">
        <f>IF(NOT(ISERROR(MATCH(J47,_xlfn.ANCHORARRAY(E58),0))),I60&amp;"Por favor no seleccionar los criterios de impacto",J47)</f>
        <v>0</v>
      </c>
      <c r="L47" s="214"/>
      <c r="M47" s="196"/>
      <c r="N47" s="199"/>
      <c r="O47" s="125">
        <v>3</v>
      </c>
      <c r="P47" s="138"/>
      <c r="Q47" s="127">
        <f aca="true" t="shared" si="6" ref="Q47:Q78">IF(OR(R47="Preventivo",R47="Detectivo"),"Probabilidad",IF(R47="Correctivo","Impacto",""))</f>
      </c>
      <c r="R47" s="128"/>
      <c r="S47" s="128"/>
      <c r="T47" s="129">
        <f aca="true" t="shared" si="7" ref="T47:T78">IF(AND(R47="Preventivo",S47="Automático"),"50%",IF(AND(R47="Preventivo",S47="Manual"),"40%",IF(AND(R47="Detectivo",S47="Automático"),"40%",IF(AND(R47="Detectivo",S47="Manual"),"30%",IF(AND(R47="Correctivo",S47="Automático"),"35%",IF(AND(R47="Correctivo",S47="Manual"),"25%",""))))))</f>
      </c>
      <c r="U47" s="128"/>
      <c r="V47" s="128"/>
      <c r="W47" s="128"/>
      <c r="X47" s="130">
        <f>_xlfn.IFERROR(IF(AND(Q46="Probabilidad",Q47="Probabilidad"),(Z46-(+Z46*T47)),IF(AND(Q46="Impacto",Q47="Probabilidad"),(Z45-(+Z45*T47)),IF(Q47="Impacto",Z46,""))),"")</f>
      </c>
      <c r="Y47" s="131">
        <f t="shared" si="4"/>
      </c>
      <c r="Z47" s="132">
        <f aca="true" t="shared" si="8" ref="Z47:Z74">+X47</f>
      </c>
      <c r="AA47" s="131">
        <f t="shared" si="5"/>
      </c>
      <c r="AB47" s="132">
        <f>_xlfn.IFERROR(IF(AND(Q46="Impacto",Q47="Impacto"),(AB46-(+AB46*T47)),IF(AND(Q46="Probabilidad",Q47="Impacto"),(AB45-(+AB45*T47)),IF(Q47="Probabilidad",AB46,""))),"")</f>
      </c>
      <c r="AC47" s="133">
        <f aca="true" t="shared" si="9" ref="AC47:AC74">_xlfn.IFERROR(IF(OR(AND(Y47="Muy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c>
      <c r="AD47" s="134"/>
      <c r="AE47" s="135"/>
      <c r="AF47" s="136"/>
      <c r="AG47" s="137"/>
      <c r="AH47" s="137"/>
      <c r="AI47" s="135"/>
      <c r="AJ47" s="136"/>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c r="A48" s="202"/>
      <c r="B48" s="205"/>
      <c r="C48" s="205"/>
      <c r="D48" s="205"/>
      <c r="E48" s="208"/>
      <c r="F48" s="205"/>
      <c r="G48" s="211"/>
      <c r="H48" s="214"/>
      <c r="I48" s="196"/>
      <c r="J48" s="217"/>
      <c r="K48" s="196">
        <f>IF(NOT(ISERROR(MATCH(J48,_xlfn.ANCHORARRAY(E59),0))),I61&amp;"Por favor no seleccionar los criterios de impacto",J48)</f>
        <v>0</v>
      </c>
      <c r="L48" s="214"/>
      <c r="M48" s="196"/>
      <c r="N48" s="199"/>
      <c r="O48" s="125">
        <v>4</v>
      </c>
      <c r="P48" s="126"/>
      <c r="Q48" s="127">
        <f t="shared" si="6"/>
      </c>
      <c r="R48" s="128"/>
      <c r="S48" s="128"/>
      <c r="T48" s="129">
        <f t="shared" si="7"/>
      </c>
      <c r="U48" s="128"/>
      <c r="V48" s="128"/>
      <c r="W48" s="128"/>
      <c r="X48" s="130">
        <f>_xlfn.IFERROR(IF(AND(Q47="Probabilidad",Q48="Probabilidad"),(Z47-(+Z47*T48)),IF(AND(Q47="Impacto",Q48="Probabilidad"),(Z46-(+Z46*T48)),IF(Q48="Impacto",Z47,""))),"")</f>
      </c>
      <c r="Y48" s="131">
        <f t="shared" si="4"/>
      </c>
      <c r="Z48" s="132">
        <f t="shared" si="8"/>
      </c>
      <c r="AA48" s="131">
        <f t="shared" si="5"/>
      </c>
      <c r="AB48" s="132">
        <f>_xlfn.IFERROR(IF(AND(Q47="Impacto",Q48="Impacto"),(AB47-(+AB47*T48)),IF(AND(Q47="Probabilidad",Q48="Impacto"),(AB46-(+AB46*T48)),IF(Q48="Probabilidad",AB47,""))),"")</f>
      </c>
      <c r="AC48" s="133">
        <f t="shared" si="9"/>
      </c>
      <c r="AD48" s="134"/>
      <c r="AE48" s="135"/>
      <c r="AF48" s="136"/>
      <c r="AG48" s="137"/>
      <c r="AH48" s="137"/>
      <c r="AI48" s="135"/>
      <c r="AJ48" s="136"/>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c r="A49" s="202"/>
      <c r="B49" s="205"/>
      <c r="C49" s="205"/>
      <c r="D49" s="205"/>
      <c r="E49" s="208"/>
      <c r="F49" s="205"/>
      <c r="G49" s="211"/>
      <c r="H49" s="214"/>
      <c r="I49" s="196"/>
      <c r="J49" s="217"/>
      <c r="K49" s="196">
        <f>IF(NOT(ISERROR(MATCH(J49,_xlfn.ANCHORARRAY(E60),0))),I62&amp;"Por favor no seleccionar los criterios de impacto",J49)</f>
        <v>0</v>
      </c>
      <c r="L49" s="214"/>
      <c r="M49" s="196"/>
      <c r="N49" s="199"/>
      <c r="O49" s="125">
        <v>5</v>
      </c>
      <c r="P49" s="126"/>
      <c r="Q49" s="127">
        <f t="shared" si="6"/>
      </c>
      <c r="R49" s="128"/>
      <c r="S49" s="128"/>
      <c r="T49" s="129">
        <f t="shared" si="7"/>
      </c>
      <c r="U49" s="128"/>
      <c r="V49" s="128"/>
      <c r="W49" s="128"/>
      <c r="X49" s="130">
        <f>_xlfn.IFERROR(IF(AND(Q48="Probabilidad",Q49="Probabilidad"),(Z48-(+Z48*T49)),IF(AND(Q48="Impacto",Q49="Probabilidad"),(Z47-(+Z47*T49)),IF(Q49="Impacto",Z48,""))),"")</f>
      </c>
      <c r="Y49" s="131">
        <f t="shared" si="4"/>
      </c>
      <c r="Z49" s="132">
        <f t="shared" si="8"/>
      </c>
      <c r="AA49" s="131">
        <f t="shared" si="5"/>
      </c>
      <c r="AB49" s="132">
        <f>_xlfn.IFERROR(IF(AND(Q48="Impacto",Q49="Impacto"),(AB48-(+AB48*T49)),IF(AND(Q48="Probabilidad",Q49="Impacto"),(AB47-(+AB47*T49)),IF(Q49="Probabilidad",AB48,""))),"")</f>
      </c>
      <c r="AC49" s="133">
        <f t="shared" si="9"/>
      </c>
      <c r="AD49" s="134"/>
      <c r="AE49" s="135"/>
      <c r="AF49" s="136"/>
      <c r="AG49" s="137"/>
      <c r="AH49" s="137"/>
      <c r="AI49" s="135"/>
      <c r="AJ49" s="136"/>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c r="A50" s="203"/>
      <c r="B50" s="206"/>
      <c r="C50" s="206"/>
      <c r="D50" s="206"/>
      <c r="E50" s="209"/>
      <c r="F50" s="206"/>
      <c r="G50" s="212"/>
      <c r="H50" s="215"/>
      <c r="I50" s="197"/>
      <c r="J50" s="218"/>
      <c r="K50" s="197">
        <f>IF(NOT(ISERROR(MATCH(J50,_xlfn.ANCHORARRAY(E61),0))),I63&amp;"Por favor no seleccionar los criterios de impacto",J50)</f>
        <v>0</v>
      </c>
      <c r="L50" s="215"/>
      <c r="M50" s="197"/>
      <c r="N50" s="200"/>
      <c r="O50" s="125">
        <v>6</v>
      </c>
      <c r="P50" s="126"/>
      <c r="Q50" s="127">
        <f t="shared" si="6"/>
      </c>
      <c r="R50" s="128"/>
      <c r="S50" s="128"/>
      <c r="T50" s="129">
        <f t="shared" si="7"/>
      </c>
      <c r="U50" s="128"/>
      <c r="V50" s="128"/>
      <c r="W50" s="128"/>
      <c r="X50" s="130">
        <f>_xlfn.IFERROR(IF(AND(Q49="Probabilidad",Q50="Probabilidad"),(Z49-(+Z49*T50)),IF(AND(Q49="Impacto",Q50="Probabilidad"),(Z48-(+Z48*T50)),IF(Q50="Impacto",Z49,""))),"")</f>
      </c>
      <c r="Y50" s="131">
        <f t="shared" si="4"/>
      </c>
      <c r="Z50" s="132">
        <f t="shared" si="8"/>
      </c>
      <c r="AA50" s="131">
        <f>_xlfn.IFERROR(IF(AB50="","",IF(AB50&lt;=0.2,"Leve",IF(AB50&lt;=0.4,"Menor",IF(AB50&lt;=0.6,"Moderado",IF(AB50&lt;=0.8,"Mayor","Catastrófico"))))),"")</f>
      </c>
      <c r="AB50" s="132">
        <f>_xlfn.IFERROR(IF(AND(Q49="Impacto",Q50="Impacto"),(AB49-(+AB49*T50)),IF(AND(Q49="Probabilidad",Q50="Impacto"),(AB48-(+AB48*T50)),IF(Q50="Probabilidad",AB49,""))),"")</f>
      </c>
      <c r="AC50" s="133">
        <f t="shared" si="9"/>
      </c>
      <c r="AD50" s="134"/>
      <c r="AE50" s="135"/>
      <c r="AF50" s="136"/>
      <c r="AG50" s="137"/>
      <c r="AH50" s="137"/>
      <c r="AI50" s="135"/>
      <c r="AJ50" s="136"/>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c r="A51" s="201">
        <v>7</v>
      </c>
      <c r="B51" s="204"/>
      <c r="C51" s="204"/>
      <c r="D51" s="204"/>
      <c r="E51" s="207"/>
      <c r="F51" s="204"/>
      <c r="G51" s="210"/>
      <c r="H51" s="213">
        <f>IF(G51&lt;=0,"",IF(G51&lt;=2,"Muy Baja",IF(G51&lt;=24,"Baja",IF(G51&lt;=500,"Media",IF(G51&lt;=5000,"Alta","Muy Alta")))))</f>
      </c>
      <c r="I51" s="195">
        <f>IF(H51="","",IF(H51="Muy Baja",0.2,IF(H51="Baja",0.4,IF(H51="Media",0.6,IF(H51="Alta",0.8,IF(H51="Muy Alta",1,))))))</f>
      </c>
      <c r="J51" s="216"/>
      <c r="K51" s="195">
        <f>IF(NOT(ISERROR(MATCH(J51,'Tabla Impacto'!$B$221:$B$223,0))),'Tabla Impacto'!$F$223&amp;"Por favor no seleccionar los criterios de impacto(Afectación Económica o presupuestal y Pérdida Reputacional)",J51)</f>
        <v>0</v>
      </c>
      <c r="L51" s="213">
        <f>IF(OR(K51='Tabla Impacto'!$C$11,K51='Tabla Impacto'!$D$11),"Leve",IF(OR(K51='Tabla Impacto'!$C$12,K51='Tabla Impacto'!$D$12),"Menor",IF(OR(K51='Tabla Impacto'!$C$13,K51='Tabla Impacto'!$D$13),"Moderado",IF(OR(K51='Tabla Impacto'!$C$14,K51='Tabla Impacto'!$D$14),"Mayor",IF(OR(K51='Tabla Impacto'!$C$15,K51='Tabla Impacto'!$D$15),"Catastrófico","")))))</f>
      </c>
      <c r="M51" s="195">
        <f>IF(L51="","",IF(L51="Leve",0.2,IF(L51="Menor",0.4,IF(L51="Moderado",0.6,IF(L51="Mayor",0.8,IF(L51="Catastrófico",1,))))))</f>
      </c>
      <c r="N51" s="198">
        <f>IF(OR(AND(H51="Muy Baja",L51="Leve"),AND(H51="Muy Baja",L51="Menor"),AND(H51="Baja",L51="Leve")),"Bajo",IF(OR(AND(H51="Muy baja",L51="Moderado"),AND(H51="Baja",L51="Menor"),AND(H51="Baja",L51="Moderado"),AND(H51="Media",L51="Leve"),AND(H51="Media",L51="Menor"),AND(H51="Media",L51="Moderado"),AND(H51="Alta",L51="Leve"),AND(H51="Alta",L51="Menor")),"Moderado",IF(OR(AND(H51="Muy Baja",L51="Mayor"),AND(H51="Baja",L51="Mayor"),AND(H51="Media",L51="Mayor"),AND(H51="Alta",L51="Moderado"),AND(H51="Alta",L51="Mayor"),AND(H51="Muy Alta",L51="Leve"),AND(H51="Muy Alta",L51="Menor"),AND(H51="Muy Alta",L51="Moderado"),AND(H51="Muy Alta",L51="Mayor")),"Alto",IF(OR(AND(H51="Muy Baja",L51="Catastrófico"),AND(H51="Baja",L51="Catastrófico"),AND(H51="Media",L51="Catastrófico"),AND(H51="Alta",L51="Catastrófico"),AND(H51="Muy Alta",L51="Catastrófico")),"Extremo",""))))</f>
      </c>
      <c r="O51" s="125">
        <v>1</v>
      </c>
      <c r="P51" s="126"/>
      <c r="Q51" s="127">
        <f t="shared" si="6"/>
      </c>
      <c r="R51" s="128"/>
      <c r="S51" s="128"/>
      <c r="T51" s="129">
        <f t="shared" si="7"/>
      </c>
      <c r="U51" s="128"/>
      <c r="V51" s="128"/>
      <c r="W51" s="128"/>
      <c r="X51" s="130">
        <f>_xlfn.IFERROR(IF(Q51="Probabilidad",(I51-(+I51*T51)),IF(Q51="Impacto",I51,"")),"")</f>
      </c>
      <c r="Y51" s="131">
        <f>_xlfn.IFERROR(IF(X51="","",IF(X51&lt;=0.2,"Muy Baja",IF(X51&lt;=0.4,"Baja",IF(X51&lt;=0.6,"Media",IF(X51&lt;=0.8,"Alta","Muy Alta"))))),"")</f>
      </c>
      <c r="Z51" s="132">
        <f t="shared" si="8"/>
      </c>
      <c r="AA51" s="131">
        <f>_xlfn.IFERROR(IF(AB51="","",IF(AB51&lt;=0.2,"Leve",IF(AB51&lt;=0.4,"Menor",IF(AB51&lt;=0.6,"Moderado",IF(AB51&lt;=0.8,"Mayor","Catastrófico"))))),"")</f>
      </c>
      <c r="AB51" s="132">
        <f>_xlfn.IFERROR(IF(Q51="Impacto",(M51-(+M51*T51)),IF(Q51="Probabilidad",M51,"")),"")</f>
      </c>
      <c r="AC51" s="133">
        <f t="shared" si="9"/>
      </c>
      <c r="AD51" s="134"/>
      <c r="AE51" s="135"/>
      <c r="AF51" s="136"/>
      <c r="AG51" s="137"/>
      <c r="AH51" s="137"/>
      <c r="AI51" s="135"/>
      <c r="AJ51" s="136"/>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c r="A52" s="202"/>
      <c r="B52" s="205"/>
      <c r="C52" s="205"/>
      <c r="D52" s="205"/>
      <c r="E52" s="208"/>
      <c r="F52" s="205"/>
      <c r="G52" s="211"/>
      <c r="H52" s="214"/>
      <c r="I52" s="196"/>
      <c r="J52" s="217"/>
      <c r="K52" s="196">
        <f>IF(NOT(ISERROR(MATCH(J52,_xlfn.ANCHORARRAY(E63),0))),I65&amp;"Por favor no seleccionar los criterios de impacto",J52)</f>
        <v>0</v>
      </c>
      <c r="L52" s="214"/>
      <c r="M52" s="196"/>
      <c r="N52" s="199"/>
      <c r="O52" s="125">
        <v>2</v>
      </c>
      <c r="P52" s="126"/>
      <c r="Q52" s="127">
        <f t="shared" si="6"/>
      </c>
      <c r="R52" s="128"/>
      <c r="S52" s="128"/>
      <c r="T52" s="129">
        <f t="shared" si="7"/>
      </c>
      <c r="U52" s="128"/>
      <c r="V52" s="128"/>
      <c r="W52" s="128"/>
      <c r="X52" s="130">
        <f>_xlfn.IFERROR(IF(AND(Q51="Probabilidad",Q52="Probabilidad"),(Z51-(+Z51*T52)),IF(Q52="Probabilidad",(I51-(+I51*T52)),IF(Q52="Impacto",Z51,""))),"")</f>
      </c>
      <c r="Y52" s="131">
        <f t="shared" si="4"/>
      </c>
      <c r="Z52" s="132">
        <f t="shared" si="8"/>
      </c>
      <c r="AA52" s="131">
        <f t="shared" si="5"/>
      </c>
      <c r="AB52" s="132">
        <f>_xlfn.IFERROR(IF(AND(Q51="Impacto",Q52="Impacto"),(AB45-(+AB45*T52)),IF(Q52="Impacto",($M$51-(+$M$51*T52)),IF(Q52="Probabilidad",AB45,""))),"")</f>
      </c>
      <c r="AC52" s="133">
        <f t="shared" si="9"/>
      </c>
      <c r="AD52" s="134"/>
      <c r="AE52" s="135"/>
      <c r="AF52" s="136"/>
      <c r="AG52" s="137"/>
      <c r="AH52" s="137"/>
      <c r="AI52" s="135"/>
      <c r="AJ52" s="136"/>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c r="A53" s="202"/>
      <c r="B53" s="205"/>
      <c r="C53" s="205"/>
      <c r="D53" s="205"/>
      <c r="E53" s="208"/>
      <c r="F53" s="205"/>
      <c r="G53" s="211"/>
      <c r="H53" s="214"/>
      <c r="I53" s="196"/>
      <c r="J53" s="217"/>
      <c r="K53" s="196">
        <f>IF(NOT(ISERROR(MATCH(J53,_xlfn.ANCHORARRAY(E64),0))),I66&amp;"Por favor no seleccionar los criterios de impacto",J53)</f>
        <v>0</v>
      </c>
      <c r="L53" s="214"/>
      <c r="M53" s="196"/>
      <c r="N53" s="199"/>
      <c r="O53" s="125">
        <v>3</v>
      </c>
      <c r="P53" s="138"/>
      <c r="Q53" s="127">
        <f t="shared" si="6"/>
      </c>
      <c r="R53" s="128"/>
      <c r="S53" s="128"/>
      <c r="T53" s="129">
        <f t="shared" si="7"/>
      </c>
      <c r="U53" s="128"/>
      <c r="V53" s="128"/>
      <c r="W53" s="128"/>
      <c r="X53" s="130">
        <f>_xlfn.IFERROR(IF(AND(Q52="Probabilidad",Q53="Probabilidad"),(Z52-(+Z52*T53)),IF(AND(Q52="Impacto",Q53="Probabilidad"),(Z51-(+Z51*T53)),IF(Q53="Impacto",Z52,""))),"")</f>
      </c>
      <c r="Y53" s="131">
        <f t="shared" si="4"/>
      </c>
      <c r="Z53" s="132">
        <f t="shared" si="8"/>
      </c>
      <c r="AA53" s="131">
        <f t="shared" si="5"/>
      </c>
      <c r="AB53" s="132">
        <f>_xlfn.IFERROR(IF(AND(Q52="Impacto",Q53="Impacto"),(AB52-(+AB52*T53)),IF(AND(Q52="Probabilidad",Q53="Impacto"),(AB51-(+AB51*T53)),IF(Q53="Probabilidad",AB52,""))),"")</f>
      </c>
      <c r="AC53" s="133">
        <f t="shared" si="9"/>
      </c>
      <c r="AD53" s="134"/>
      <c r="AE53" s="135"/>
      <c r="AF53" s="136"/>
      <c r="AG53" s="137"/>
      <c r="AH53" s="137"/>
      <c r="AI53" s="135"/>
      <c r="AJ53" s="136"/>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c r="A54" s="202"/>
      <c r="B54" s="205"/>
      <c r="C54" s="205"/>
      <c r="D54" s="205"/>
      <c r="E54" s="208"/>
      <c r="F54" s="205"/>
      <c r="G54" s="211"/>
      <c r="H54" s="214"/>
      <c r="I54" s="196"/>
      <c r="J54" s="217"/>
      <c r="K54" s="196">
        <f>IF(NOT(ISERROR(MATCH(J54,_xlfn.ANCHORARRAY(E65),0))),I67&amp;"Por favor no seleccionar los criterios de impacto",J54)</f>
        <v>0</v>
      </c>
      <c r="L54" s="214"/>
      <c r="M54" s="196"/>
      <c r="N54" s="199"/>
      <c r="O54" s="125">
        <v>4</v>
      </c>
      <c r="P54" s="126"/>
      <c r="Q54" s="127">
        <f t="shared" si="6"/>
      </c>
      <c r="R54" s="128"/>
      <c r="S54" s="128"/>
      <c r="T54" s="129">
        <f t="shared" si="7"/>
      </c>
      <c r="U54" s="128"/>
      <c r="V54" s="128"/>
      <c r="W54" s="128"/>
      <c r="X54" s="130">
        <f>_xlfn.IFERROR(IF(AND(Q53="Probabilidad",Q54="Probabilidad"),(Z53-(+Z53*T54)),IF(AND(Q53="Impacto",Q54="Probabilidad"),(Z52-(+Z52*T54)),IF(Q54="Impacto",Z53,""))),"")</f>
      </c>
      <c r="Y54" s="131">
        <f t="shared" si="4"/>
      </c>
      <c r="Z54" s="132">
        <f t="shared" si="8"/>
      </c>
      <c r="AA54" s="131">
        <f t="shared" si="5"/>
      </c>
      <c r="AB54" s="132">
        <f>_xlfn.IFERROR(IF(AND(Q53="Impacto",Q54="Impacto"),(AB53-(+AB53*T54)),IF(AND(Q53="Probabilidad",Q54="Impacto"),(AB52-(+AB52*T54)),IF(Q54="Probabilidad",AB53,""))),"")</f>
      </c>
      <c r="AC54" s="133">
        <f t="shared" si="9"/>
      </c>
      <c r="AD54" s="134"/>
      <c r="AE54" s="135"/>
      <c r="AF54" s="136"/>
      <c r="AG54" s="137"/>
      <c r="AH54" s="137"/>
      <c r="AI54" s="135"/>
      <c r="AJ54" s="136"/>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c r="A55" s="202"/>
      <c r="B55" s="205"/>
      <c r="C55" s="205"/>
      <c r="D55" s="205"/>
      <c r="E55" s="208"/>
      <c r="F55" s="205"/>
      <c r="G55" s="211"/>
      <c r="H55" s="214"/>
      <c r="I55" s="196"/>
      <c r="J55" s="217"/>
      <c r="K55" s="196">
        <f>IF(NOT(ISERROR(MATCH(J55,_xlfn.ANCHORARRAY(E66),0))),I68&amp;"Por favor no seleccionar los criterios de impacto",J55)</f>
        <v>0</v>
      </c>
      <c r="L55" s="214"/>
      <c r="M55" s="196"/>
      <c r="N55" s="199"/>
      <c r="O55" s="125">
        <v>5</v>
      </c>
      <c r="P55" s="126"/>
      <c r="Q55" s="127">
        <f t="shared" si="6"/>
      </c>
      <c r="R55" s="128"/>
      <c r="S55" s="128"/>
      <c r="T55" s="129">
        <f t="shared" si="7"/>
      </c>
      <c r="U55" s="128"/>
      <c r="V55" s="128"/>
      <c r="W55" s="128"/>
      <c r="X55" s="130">
        <f>_xlfn.IFERROR(IF(AND(Q54="Probabilidad",Q55="Probabilidad"),(Z54-(+Z54*T55)),IF(AND(Q54="Impacto",Q55="Probabilidad"),(Z53-(+Z53*T55)),IF(Q55="Impacto",Z54,""))),"")</f>
      </c>
      <c r="Y55" s="131">
        <f t="shared" si="4"/>
      </c>
      <c r="Z55" s="132">
        <f t="shared" si="8"/>
      </c>
      <c r="AA55" s="131">
        <f t="shared" si="5"/>
      </c>
      <c r="AB55" s="132">
        <f>_xlfn.IFERROR(IF(AND(Q54="Impacto",Q55="Impacto"),(AB54-(+AB54*T55)),IF(AND(Q54="Probabilidad",Q55="Impacto"),(AB53-(+AB53*T55)),IF(Q55="Probabilidad",AB54,""))),"")</f>
      </c>
      <c r="AC55" s="133">
        <f t="shared" si="9"/>
      </c>
      <c r="AD55" s="134"/>
      <c r="AE55" s="135"/>
      <c r="AF55" s="136"/>
      <c r="AG55" s="137"/>
      <c r="AH55" s="137"/>
      <c r="AI55" s="135"/>
      <c r="AJ55" s="136"/>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c r="A56" s="203"/>
      <c r="B56" s="206"/>
      <c r="C56" s="206"/>
      <c r="D56" s="206"/>
      <c r="E56" s="209"/>
      <c r="F56" s="206"/>
      <c r="G56" s="212"/>
      <c r="H56" s="215"/>
      <c r="I56" s="197"/>
      <c r="J56" s="218"/>
      <c r="K56" s="197">
        <f>IF(NOT(ISERROR(MATCH(J56,_xlfn.ANCHORARRAY(E67),0))),I69&amp;"Por favor no seleccionar los criterios de impacto",J56)</f>
        <v>0</v>
      </c>
      <c r="L56" s="215"/>
      <c r="M56" s="197"/>
      <c r="N56" s="200"/>
      <c r="O56" s="125">
        <v>6</v>
      </c>
      <c r="P56" s="126"/>
      <c r="Q56" s="127">
        <f t="shared" si="6"/>
      </c>
      <c r="R56" s="128"/>
      <c r="S56" s="128"/>
      <c r="T56" s="129">
        <f t="shared" si="7"/>
      </c>
      <c r="U56" s="128"/>
      <c r="V56" s="128"/>
      <c r="W56" s="128"/>
      <c r="X56" s="130">
        <f>_xlfn.IFERROR(IF(AND(Q55="Probabilidad",Q56="Probabilidad"),(Z55-(+Z55*T56)),IF(AND(Q55="Impacto",Q56="Probabilidad"),(Z54-(+Z54*T56)),IF(Q56="Impacto",Z55,""))),"")</f>
      </c>
      <c r="Y56" s="131">
        <f t="shared" si="4"/>
      </c>
      <c r="Z56" s="132">
        <f t="shared" si="8"/>
      </c>
      <c r="AA56" s="131">
        <f t="shared" si="5"/>
      </c>
      <c r="AB56" s="132">
        <f>_xlfn.IFERROR(IF(AND(Q55="Impacto",Q56="Impacto"),(AB55-(+AB55*T56)),IF(AND(Q55="Probabilidad",Q56="Impacto"),(AB54-(+AB54*T56)),IF(Q56="Probabilidad",AB55,""))),"")</f>
      </c>
      <c r="AC56" s="133">
        <f t="shared" si="9"/>
      </c>
      <c r="AD56" s="134"/>
      <c r="AE56" s="135"/>
      <c r="AF56" s="136"/>
      <c r="AG56" s="137"/>
      <c r="AH56" s="137"/>
      <c r="AI56" s="135"/>
      <c r="AJ56" s="136"/>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c r="A57" s="201">
        <v>8</v>
      </c>
      <c r="B57" s="204"/>
      <c r="C57" s="204"/>
      <c r="D57" s="204"/>
      <c r="E57" s="207"/>
      <c r="F57" s="204"/>
      <c r="G57" s="210"/>
      <c r="H57" s="213">
        <f>IF(G57&lt;=0,"",IF(G57&lt;=2,"Muy Baja",IF(G57&lt;=24,"Baja",IF(G57&lt;=500,"Media",IF(G57&lt;=5000,"Alta","Muy Alta")))))</f>
      </c>
      <c r="I57" s="195">
        <f>IF(H57="","",IF(H57="Muy Baja",0.2,IF(H57="Baja",0.4,IF(H57="Media",0.6,IF(H57="Alta",0.8,IF(H57="Muy Alta",1,))))))</f>
      </c>
      <c r="J57" s="216"/>
      <c r="K57" s="195">
        <f>IF(NOT(ISERROR(MATCH(J57,'Tabla Impacto'!$B$221:$B$223,0))),'Tabla Impacto'!$F$223&amp;"Por favor no seleccionar los criterios de impacto(Afectación Económica o presupuestal y Pérdida Reputacional)",J57)</f>
        <v>0</v>
      </c>
      <c r="L57" s="213">
        <f>IF(OR(K57='Tabla Impacto'!$C$11,K57='Tabla Impacto'!$D$11),"Leve",IF(OR(K57='Tabla Impacto'!$C$12,K57='Tabla Impacto'!$D$12),"Menor",IF(OR(K57='Tabla Impacto'!$C$13,K57='Tabla Impacto'!$D$13),"Moderado",IF(OR(K57='Tabla Impacto'!$C$14,K57='Tabla Impacto'!$D$14),"Mayor",IF(OR(K57='Tabla Impacto'!$C$15,K57='Tabla Impacto'!$D$15),"Catastrófico","")))))</f>
      </c>
      <c r="M57" s="195">
        <f>IF(L57="","",IF(L57="Leve",0.2,IF(L57="Menor",0.4,IF(L57="Moderado",0.6,IF(L57="Mayor",0.8,IF(L57="Catastrófico",1,))))))</f>
      </c>
      <c r="N57" s="198">
        <f>IF(OR(AND(H57="Muy Baja",L57="Leve"),AND(H57="Muy Baja",L57="Menor"),AND(H57="Baja",L57="Leve")),"Bajo",IF(OR(AND(H57="Muy baja",L57="Moderado"),AND(H57="Baja",L57="Menor"),AND(H57="Baja",L57="Moderado"),AND(H57="Media",L57="Leve"),AND(H57="Media",L57="Menor"),AND(H57="Media",L57="Moderado"),AND(H57="Alta",L57="Leve"),AND(H57="Alta",L57="Menor")),"Moderado",IF(OR(AND(H57="Muy Baja",L57="Mayor"),AND(H57="Baja",L57="Mayor"),AND(H57="Media",L57="Mayor"),AND(H57="Alta",L57="Moderado"),AND(H57="Alta",L57="Mayor"),AND(H57="Muy Alta",L57="Leve"),AND(H57="Muy Alta",L57="Menor"),AND(H57="Muy Alta",L57="Moderado"),AND(H57="Muy Alta",L57="Mayor")),"Alto",IF(OR(AND(H57="Muy Baja",L57="Catastrófico"),AND(H57="Baja",L57="Catastrófico"),AND(H57="Media",L57="Catastrófico"),AND(H57="Alta",L57="Catastrófico"),AND(H57="Muy Alta",L57="Catastrófico")),"Extremo",""))))</f>
      </c>
      <c r="O57" s="125">
        <v>1</v>
      </c>
      <c r="P57" s="126"/>
      <c r="Q57" s="127">
        <f t="shared" si="6"/>
      </c>
      <c r="R57" s="128"/>
      <c r="S57" s="128"/>
      <c r="T57" s="129">
        <f t="shared" si="7"/>
      </c>
      <c r="U57" s="128"/>
      <c r="V57" s="128"/>
      <c r="W57" s="128"/>
      <c r="X57" s="130">
        <f>_xlfn.IFERROR(IF(Q57="Probabilidad",(I57-(+I57*T57)),IF(Q57="Impacto",I57,"")),"")</f>
      </c>
      <c r="Y57" s="131">
        <f>_xlfn.IFERROR(IF(X57="","",IF(X57&lt;=0.2,"Muy Baja",IF(X57&lt;=0.4,"Baja",IF(X57&lt;=0.6,"Media",IF(X57&lt;=0.8,"Alta","Muy Alta"))))),"")</f>
      </c>
      <c r="Z57" s="132">
        <f t="shared" si="8"/>
      </c>
      <c r="AA57" s="131">
        <f>_xlfn.IFERROR(IF(AB57="","",IF(AB57&lt;=0.2,"Leve",IF(AB57&lt;=0.4,"Menor",IF(AB57&lt;=0.6,"Moderado",IF(AB57&lt;=0.8,"Mayor","Catastrófico"))))),"")</f>
      </c>
      <c r="AB57" s="132">
        <f>_xlfn.IFERROR(IF(Q57="Impacto",(M57-(+M57*T57)),IF(Q57="Probabilidad",M57,"")),"")</f>
      </c>
      <c r="AC57" s="133">
        <f t="shared" si="9"/>
      </c>
      <c r="AD57" s="134"/>
      <c r="AE57" s="135"/>
      <c r="AF57" s="136"/>
      <c r="AG57" s="137"/>
      <c r="AH57" s="137"/>
      <c r="AI57" s="135"/>
      <c r="AJ57" s="136"/>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c r="A58" s="202"/>
      <c r="B58" s="205"/>
      <c r="C58" s="205"/>
      <c r="D58" s="205"/>
      <c r="E58" s="208"/>
      <c r="F58" s="205"/>
      <c r="G58" s="211"/>
      <c r="H58" s="214"/>
      <c r="I58" s="196"/>
      <c r="J58" s="217"/>
      <c r="K58" s="196">
        <f>IF(NOT(ISERROR(MATCH(J58,_xlfn.ANCHORARRAY(E69),0))),I71&amp;"Por favor no seleccionar los criterios de impacto",J58)</f>
        <v>0</v>
      </c>
      <c r="L58" s="214"/>
      <c r="M58" s="196"/>
      <c r="N58" s="199"/>
      <c r="O58" s="125">
        <v>2</v>
      </c>
      <c r="P58" s="126"/>
      <c r="Q58" s="127">
        <f t="shared" si="6"/>
      </c>
      <c r="R58" s="128"/>
      <c r="S58" s="128"/>
      <c r="T58" s="129">
        <f t="shared" si="7"/>
      </c>
      <c r="U58" s="128"/>
      <c r="V58" s="128"/>
      <c r="W58" s="128"/>
      <c r="X58" s="130">
        <f>_xlfn.IFERROR(IF(AND(Q57="Probabilidad",Q58="Probabilidad"),(Z57-(+Z57*T58)),IF(Q58="Probabilidad",(I57-(+I57*T58)),IF(Q58="Impacto",Z57,""))),"")</f>
      </c>
      <c r="Y58" s="131">
        <f t="shared" si="4"/>
      </c>
      <c r="Z58" s="132">
        <f t="shared" si="8"/>
      </c>
      <c r="AA58" s="131">
        <f t="shared" si="5"/>
      </c>
      <c r="AB58" s="132">
        <f>_xlfn.IFERROR(IF(AND(Q57="Impacto",Q58="Impacto"),(AB51-(+AB51*T58)),IF(Q58="Impacto",($M$57-(+$M$57*T58)),IF(Q58="Probabilidad",AB51,""))),"")</f>
      </c>
      <c r="AC58" s="133">
        <f t="shared" si="9"/>
      </c>
      <c r="AD58" s="134"/>
      <c r="AE58" s="135"/>
      <c r="AF58" s="136"/>
      <c r="AG58" s="137"/>
      <c r="AH58" s="137"/>
      <c r="AI58" s="135"/>
      <c r="AJ58" s="136"/>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c r="A59" s="202"/>
      <c r="B59" s="205"/>
      <c r="C59" s="205"/>
      <c r="D59" s="205"/>
      <c r="E59" s="208"/>
      <c r="F59" s="205"/>
      <c r="G59" s="211"/>
      <c r="H59" s="214"/>
      <c r="I59" s="196"/>
      <c r="J59" s="217"/>
      <c r="K59" s="196">
        <f>IF(NOT(ISERROR(MATCH(J59,_xlfn.ANCHORARRAY(E70),0))),I72&amp;"Por favor no seleccionar los criterios de impacto",J59)</f>
        <v>0</v>
      </c>
      <c r="L59" s="214"/>
      <c r="M59" s="196"/>
      <c r="N59" s="199"/>
      <c r="O59" s="125">
        <v>3</v>
      </c>
      <c r="P59" s="138"/>
      <c r="Q59" s="127">
        <f t="shared" si="6"/>
      </c>
      <c r="R59" s="128"/>
      <c r="S59" s="128"/>
      <c r="T59" s="129">
        <f t="shared" si="7"/>
      </c>
      <c r="U59" s="128"/>
      <c r="V59" s="128"/>
      <c r="W59" s="128"/>
      <c r="X59" s="130">
        <f>_xlfn.IFERROR(IF(AND(Q58="Probabilidad",Q59="Probabilidad"),(Z58-(+Z58*T59)),IF(AND(Q58="Impacto",Q59="Probabilidad"),(Z57-(+Z57*T59)),IF(Q59="Impacto",Z58,""))),"")</f>
      </c>
      <c r="Y59" s="131">
        <f t="shared" si="4"/>
      </c>
      <c r="Z59" s="132">
        <f t="shared" si="8"/>
      </c>
      <c r="AA59" s="131">
        <f t="shared" si="5"/>
      </c>
      <c r="AB59" s="132">
        <f>_xlfn.IFERROR(IF(AND(Q58="Impacto",Q59="Impacto"),(AB58-(+AB58*T59)),IF(AND(Q58="Probabilidad",Q59="Impacto"),(AB57-(+AB57*T59)),IF(Q59="Probabilidad",AB58,""))),"")</f>
      </c>
      <c r="AC59" s="133">
        <f t="shared" si="9"/>
      </c>
      <c r="AD59" s="134"/>
      <c r="AE59" s="135"/>
      <c r="AF59" s="136"/>
      <c r="AG59" s="137"/>
      <c r="AH59" s="137"/>
      <c r="AI59" s="135"/>
      <c r="AJ59" s="136"/>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c r="A60" s="202"/>
      <c r="B60" s="205"/>
      <c r="C60" s="205"/>
      <c r="D60" s="205"/>
      <c r="E60" s="208"/>
      <c r="F60" s="205"/>
      <c r="G60" s="211"/>
      <c r="H60" s="214"/>
      <c r="I60" s="196"/>
      <c r="J60" s="217"/>
      <c r="K60" s="196">
        <f>IF(NOT(ISERROR(MATCH(J60,_xlfn.ANCHORARRAY(E71),0))),I73&amp;"Por favor no seleccionar los criterios de impacto",J60)</f>
        <v>0</v>
      </c>
      <c r="L60" s="214"/>
      <c r="M60" s="196"/>
      <c r="N60" s="199"/>
      <c r="O60" s="125">
        <v>4</v>
      </c>
      <c r="P60" s="126"/>
      <c r="Q60" s="127">
        <f t="shared" si="6"/>
      </c>
      <c r="R60" s="128"/>
      <c r="S60" s="128"/>
      <c r="T60" s="129">
        <f t="shared" si="7"/>
      </c>
      <c r="U60" s="128"/>
      <c r="V60" s="128"/>
      <c r="W60" s="128"/>
      <c r="X60" s="130">
        <f>_xlfn.IFERROR(IF(AND(Q59="Probabilidad",Q60="Probabilidad"),(Z59-(+Z59*T60)),IF(AND(Q59="Impacto",Q60="Probabilidad"),(Z58-(+Z58*T60)),IF(Q60="Impacto",Z59,""))),"")</f>
      </c>
      <c r="Y60" s="131">
        <f t="shared" si="4"/>
      </c>
      <c r="Z60" s="132">
        <f t="shared" si="8"/>
      </c>
      <c r="AA60" s="131">
        <f t="shared" si="5"/>
      </c>
      <c r="AB60" s="132">
        <f>_xlfn.IFERROR(IF(AND(Q59="Impacto",Q60="Impacto"),(AB59-(+AB59*T60)),IF(AND(Q59="Probabilidad",Q60="Impacto"),(AB58-(+AB58*T60)),IF(Q60="Probabilidad",AB59,""))),"")</f>
      </c>
      <c r="AC60" s="133">
        <f t="shared" si="9"/>
      </c>
      <c r="AD60" s="134"/>
      <c r="AE60" s="135"/>
      <c r="AF60" s="136"/>
      <c r="AG60" s="137"/>
      <c r="AH60" s="137"/>
      <c r="AI60" s="135"/>
      <c r="AJ60" s="136"/>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c r="A61" s="202"/>
      <c r="B61" s="205"/>
      <c r="C61" s="205"/>
      <c r="D61" s="205"/>
      <c r="E61" s="208"/>
      <c r="F61" s="205"/>
      <c r="G61" s="211"/>
      <c r="H61" s="214"/>
      <c r="I61" s="196"/>
      <c r="J61" s="217"/>
      <c r="K61" s="196">
        <f>IF(NOT(ISERROR(MATCH(J61,_xlfn.ANCHORARRAY(E72),0))),I74&amp;"Por favor no seleccionar los criterios de impacto",J61)</f>
        <v>0</v>
      </c>
      <c r="L61" s="214"/>
      <c r="M61" s="196"/>
      <c r="N61" s="199"/>
      <c r="O61" s="125">
        <v>5</v>
      </c>
      <c r="P61" s="126"/>
      <c r="Q61" s="127">
        <f t="shared" si="6"/>
      </c>
      <c r="R61" s="128"/>
      <c r="S61" s="128"/>
      <c r="T61" s="129">
        <f t="shared" si="7"/>
      </c>
      <c r="U61" s="128"/>
      <c r="V61" s="128"/>
      <c r="W61" s="128"/>
      <c r="X61" s="130">
        <f>_xlfn.IFERROR(IF(AND(Q60="Probabilidad",Q61="Probabilidad"),(Z60-(+Z60*T61)),IF(AND(Q60="Impacto",Q61="Probabilidad"),(Z59-(+Z59*T61)),IF(Q61="Impacto",Z60,""))),"")</f>
      </c>
      <c r="Y61" s="131">
        <f t="shared" si="4"/>
      </c>
      <c r="Z61" s="132">
        <f t="shared" si="8"/>
      </c>
      <c r="AA61" s="131">
        <f t="shared" si="5"/>
      </c>
      <c r="AB61" s="132">
        <f>_xlfn.IFERROR(IF(AND(Q60="Impacto",Q61="Impacto"),(AB60-(+AB60*T61)),IF(AND(Q60="Probabilidad",Q61="Impacto"),(AB59-(+AB59*T61)),IF(Q61="Probabilidad",AB60,""))),"")</f>
      </c>
      <c r="AC61" s="133">
        <f t="shared" si="9"/>
      </c>
      <c r="AD61" s="134"/>
      <c r="AE61" s="135"/>
      <c r="AF61" s="136"/>
      <c r="AG61" s="137"/>
      <c r="AH61" s="137"/>
      <c r="AI61" s="135"/>
      <c r="AJ61" s="136"/>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c r="A62" s="203"/>
      <c r="B62" s="206"/>
      <c r="C62" s="206"/>
      <c r="D62" s="206"/>
      <c r="E62" s="209"/>
      <c r="F62" s="206"/>
      <c r="G62" s="212"/>
      <c r="H62" s="215"/>
      <c r="I62" s="197"/>
      <c r="J62" s="218"/>
      <c r="K62" s="197">
        <f>IF(NOT(ISERROR(MATCH(J62,_xlfn.ANCHORARRAY(E73),0))),I75&amp;"Por favor no seleccionar los criterios de impacto",J62)</f>
        <v>0</v>
      </c>
      <c r="L62" s="215"/>
      <c r="M62" s="197"/>
      <c r="N62" s="200"/>
      <c r="O62" s="125">
        <v>6</v>
      </c>
      <c r="P62" s="126"/>
      <c r="Q62" s="127">
        <f t="shared" si="6"/>
      </c>
      <c r="R62" s="128"/>
      <c r="S62" s="128"/>
      <c r="T62" s="129">
        <f t="shared" si="7"/>
      </c>
      <c r="U62" s="128"/>
      <c r="V62" s="128"/>
      <c r="W62" s="128"/>
      <c r="X62" s="130">
        <f>_xlfn.IFERROR(IF(AND(Q61="Probabilidad",Q62="Probabilidad"),(Z61-(+Z61*T62)),IF(AND(Q61="Impacto",Q62="Probabilidad"),(Z60-(+Z60*T62)),IF(Q62="Impacto",Z61,""))),"")</f>
      </c>
      <c r="Y62" s="131">
        <f t="shared" si="4"/>
      </c>
      <c r="Z62" s="132">
        <f t="shared" si="8"/>
      </c>
      <c r="AA62" s="131">
        <f t="shared" si="5"/>
      </c>
      <c r="AB62" s="132">
        <f>_xlfn.IFERROR(IF(AND(Q61="Impacto",Q62="Impacto"),(AB61-(+AB61*T62)),IF(AND(Q61="Probabilidad",Q62="Impacto"),(AB60-(+AB60*T62)),IF(Q62="Probabilidad",AB61,""))),"")</f>
      </c>
      <c r="AC62" s="133">
        <f t="shared" si="9"/>
      </c>
      <c r="AD62" s="134"/>
      <c r="AE62" s="135"/>
      <c r="AF62" s="136"/>
      <c r="AG62" s="137"/>
      <c r="AH62" s="137"/>
      <c r="AI62" s="135"/>
      <c r="AJ62" s="136"/>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c r="A63" s="201">
        <v>9</v>
      </c>
      <c r="B63" s="204"/>
      <c r="C63" s="204"/>
      <c r="D63" s="204"/>
      <c r="E63" s="207"/>
      <c r="F63" s="204"/>
      <c r="G63" s="210"/>
      <c r="H63" s="213">
        <f>IF(G63&lt;=0,"",IF(G63&lt;=2,"Muy Baja",IF(G63&lt;=24,"Baja",IF(G63&lt;=500,"Media",IF(G63&lt;=5000,"Alta","Muy Alta")))))</f>
      </c>
      <c r="I63" s="195">
        <f>IF(H63="","",IF(H63="Muy Baja",0.2,IF(H63="Baja",0.4,IF(H63="Media",0.6,IF(H63="Alta",0.8,IF(H63="Muy Alta",1,))))))</f>
      </c>
      <c r="J63" s="216"/>
      <c r="K63" s="195">
        <f>IF(NOT(ISERROR(MATCH(J63,'Tabla Impacto'!$B$221:$B$223,0))),'Tabla Impacto'!$F$223&amp;"Por favor no seleccionar los criterios de impacto(Afectación Económica o presupuestal y Pérdida Reputacional)",J63)</f>
        <v>0</v>
      </c>
      <c r="L63" s="213">
        <f>IF(OR(K63='Tabla Impacto'!$C$11,K63='Tabla Impacto'!$D$11),"Leve",IF(OR(K63='Tabla Impacto'!$C$12,K63='Tabla Impacto'!$D$12),"Menor",IF(OR(K63='Tabla Impacto'!$C$13,K63='Tabla Impacto'!$D$13),"Moderado",IF(OR(K63='Tabla Impacto'!$C$14,K63='Tabla Impacto'!$D$14),"Mayor",IF(OR(K63='Tabla Impacto'!$C$15,K63='Tabla Impacto'!$D$15),"Catastrófico","")))))</f>
      </c>
      <c r="M63" s="195">
        <f>IF(L63="","",IF(L63="Leve",0.2,IF(L63="Menor",0.4,IF(L63="Moderado",0.6,IF(L63="Mayor",0.8,IF(L63="Catastrófico",1,))))))</f>
      </c>
      <c r="N63" s="198">
        <f>IF(OR(AND(H63="Muy Baja",L63="Leve"),AND(H63="Muy Baja",L63="Menor"),AND(H63="Baja",L63="Leve")),"Bajo",IF(OR(AND(H63="Muy baja",L63="Moderado"),AND(H63="Baja",L63="Menor"),AND(H63="Baja",L63="Moderado"),AND(H63="Media",L63="Leve"),AND(H63="Media",L63="Menor"),AND(H63="Media",L63="Moderado"),AND(H63="Alta",L63="Leve"),AND(H63="Alta",L63="Menor")),"Moderado",IF(OR(AND(H63="Muy Baja",L63="Mayor"),AND(H63="Baja",L63="Mayor"),AND(H63="Media",L63="Mayor"),AND(H63="Alta",L63="Moderado"),AND(H63="Alta",L63="Mayor"),AND(H63="Muy Alta",L63="Leve"),AND(H63="Muy Alta",L63="Menor"),AND(H63="Muy Alta",L63="Moderado"),AND(H63="Muy Alta",L63="Mayor")),"Alto",IF(OR(AND(H63="Muy Baja",L63="Catastrófico"),AND(H63="Baja",L63="Catastrófico"),AND(H63="Media",L63="Catastrófico"),AND(H63="Alta",L63="Catastrófico"),AND(H63="Muy Alta",L63="Catastrófico")),"Extremo",""))))</f>
      </c>
      <c r="O63" s="125">
        <v>1</v>
      </c>
      <c r="P63" s="126"/>
      <c r="Q63" s="127">
        <f t="shared" si="6"/>
      </c>
      <c r="R63" s="128"/>
      <c r="S63" s="128"/>
      <c r="T63" s="129">
        <f t="shared" si="7"/>
      </c>
      <c r="U63" s="128"/>
      <c r="V63" s="128"/>
      <c r="W63" s="128"/>
      <c r="X63" s="130">
        <f>_xlfn.IFERROR(IF(Q63="Probabilidad",(I63-(+I63*T63)),IF(Q63="Impacto",I63,"")),"")</f>
      </c>
      <c r="Y63" s="131">
        <f>_xlfn.IFERROR(IF(X63="","",IF(X63&lt;=0.2,"Muy Baja",IF(X63&lt;=0.4,"Baja",IF(X63&lt;=0.6,"Media",IF(X63&lt;=0.8,"Alta","Muy Alta"))))),"")</f>
      </c>
      <c r="Z63" s="132">
        <f t="shared" si="8"/>
      </c>
      <c r="AA63" s="131">
        <f>_xlfn.IFERROR(IF(AB63="","",IF(AB63&lt;=0.2,"Leve",IF(AB63&lt;=0.4,"Menor",IF(AB63&lt;=0.6,"Moderado",IF(AB63&lt;=0.8,"Mayor","Catastrófico"))))),"")</f>
      </c>
      <c r="AB63" s="132">
        <f>_xlfn.IFERROR(IF(Q63="Impacto",(M63-(+M63*T63)),IF(Q63="Probabilidad",M63,"")),"")</f>
      </c>
      <c r="AC63" s="133">
        <f t="shared" si="9"/>
      </c>
      <c r="AD63" s="134"/>
      <c r="AE63" s="135"/>
      <c r="AF63" s="136"/>
      <c r="AG63" s="137"/>
      <c r="AH63" s="137"/>
      <c r="AI63" s="135"/>
      <c r="AJ63" s="136"/>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c r="A64" s="202"/>
      <c r="B64" s="205"/>
      <c r="C64" s="205"/>
      <c r="D64" s="205"/>
      <c r="E64" s="208"/>
      <c r="F64" s="205"/>
      <c r="G64" s="211"/>
      <c r="H64" s="214"/>
      <c r="I64" s="196"/>
      <c r="J64" s="217"/>
      <c r="K64" s="196">
        <f>IF(NOT(ISERROR(MATCH(J64,_xlfn.ANCHORARRAY(E75),0))),I77&amp;"Por favor no seleccionar los criterios de impacto",J64)</f>
        <v>0</v>
      </c>
      <c r="L64" s="214"/>
      <c r="M64" s="196"/>
      <c r="N64" s="199"/>
      <c r="O64" s="125">
        <v>2</v>
      </c>
      <c r="P64" s="126"/>
      <c r="Q64" s="127">
        <f t="shared" si="6"/>
      </c>
      <c r="R64" s="128"/>
      <c r="S64" s="128"/>
      <c r="T64" s="129">
        <f t="shared" si="7"/>
      </c>
      <c r="U64" s="128"/>
      <c r="V64" s="128"/>
      <c r="W64" s="128"/>
      <c r="X64" s="130">
        <f>_xlfn.IFERROR(IF(AND(Q63="Probabilidad",Q64="Probabilidad"),(Z63-(+Z63*T64)),IF(Q64="Probabilidad",(I63-(+I63*T64)),IF(Q64="Impacto",Z63,""))),"")</f>
      </c>
      <c r="Y64" s="131">
        <f t="shared" si="4"/>
      </c>
      <c r="Z64" s="132">
        <f t="shared" si="8"/>
      </c>
      <c r="AA64" s="131">
        <f t="shared" si="5"/>
      </c>
      <c r="AB64" s="132">
        <f>_xlfn.IFERROR(IF(AND(Q63="Impacto",Q64="Impacto"),(AB57-(+AB57*T64)),IF(Q64="Impacto",($M$63-(+$M$63*T64)),IF(Q64="Probabilidad",AB57,""))),"")</f>
      </c>
      <c r="AC64" s="133">
        <f t="shared" si="9"/>
      </c>
      <c r="AD64" s="134"/>
      <c r="AE64" s="135"/>
      <c r="AF64" s="136"/>
      <c r="AG64" s="137"/>
      <c r="AH64" s="137"/>
      <c r="AI64" s="135"/>
      <c r="AJ64" s="136"/>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68" ht="151.5" customHeight="1">
      <c r="A65" s="202"/>
      <c r="B65" s="205"/>
      <c r="C65" s="205"/>
      <c r="D65" s="205"/>
      <c r="E65" s="208"/>
      <c r="F65" s="205"/>
      <c r="G65" s="211"/>
      <c r="H65" s="214"/>
      <c r="I65" s="196"/>
      <c r="J65" s="217"/>
      <c r="K65" s="196">
        <f>IF(NOT(ISERROR(MATCH(J65,_xlfn.ANCHORARRAY(E76),0))),I78&amp;"Por favor no seleccionar los criterios de impacto",J65)</f>
        <v>0</v>
      </c>
      <c r="L65" s="214"/>
      <c r="M65" s="196"/>
      <c r="N65" s="199"/>
      <c r="O65" s="125">
        <v>3</v>
      </c>
      <c r="P65" s="138"/>
      <c r="Q65" s="127">
        <f t="shared" si="6"/>
      </c>
      <c r="R65" s="128"/>
      <c r="S65" s="128"/>
      <c r="T65" s="129">
        <f t="shared" si="7"/>
      </c>
      <c r="U65" s="128"/>
      <c r="V65" s="128"/>
      <c r="W65" s="128"/>
      <c r="X65" s="130">
        <f>_xlfn.IFERROR(IF(AND(Q64="Probabilidad",Q65="Probabilidad"),(Z64-(+Z64*T65)),IF(AND(Q64="Impacto",Q65="Probabilidad"),(Z63-(+Z63*T65)),IF(Q65="Impacto",Z64,""))),"")</f>
      </c>
      <c r="Y65" s="131">
        <f t="shared" si="4"/>
      </c>
      <c r="Z65" s="132">
        <f t="shared" si="8"/>
      </c>
      <c r="AA65" s="131">
        <f t="shared" si="5"/>
      </c>
      <c r="AB65" s="132">
        <f>_xlfn.IFERROR(IF(AND(Q64="Impacto",Q65="Impacto"),(AB64-(+AB64*T65)),IF(AND(Q64="Probabilidad",Q65="Impacto"),(AB63-(+AB63*T65)),IF(Q65="Probabilidad",AB64,""))),"")</f>
      </c>
      <c r="AC65" s="133">
        <f t="shared" si="9"/>
      </c>
      <c r="AD65" s="134"/>
      <c r="AE65" s="135"/>
      <c r="AF65" s="136"/>
      <c r="AG65" s="137"/>
      <c r="AH65" s="137"/>
      <c r="AI65" s="135"/>
      <c r="AJ65" s="136"/>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row>
    <row r="66" spans="1:68" ht="151.5" customHeight="1">
      <c r="A66" s="202"/>
      <c r="B66" s="205"/>
      <c r="C66" s="205"/>
      <c r="D66" s="205"/>
      <c r="E66" s="208"/>
      <c r="F66" s="205"/>
      <c r="G66" s="211"/>
      <c r="H66" s="214"/>
      <c r="I66" s="196"/>
      <c r="J66" s="217"/>
      <c r="K66" s="196">
        <f>IF(NOT(ISERROR(MATCH(J66,_xlfn.ANCHORARRAY(E77),0))),I79&amp;"Por favor no seleccionar los criterios de impacto",J66)</f>
        <v>0</v>
      </c>
      <c r="L66" s="214"/>
      <c r="M66" s="196"/>
      <c r="N66" s="199"/>
      <c r="O66" s="125">
        <v>4</v>
      </c>
      <c r="P66" s="126"/>
      <c r="Q66" s="127">
        <f t="shared" si="6"/>
      </c>
      <c r="R66" s="128"/>
      <c r="S66" s="128"/>
      <c r="T66" s="129">
        <f t="shared" si="7"/>
      </c>
      <c r="U66" s="128"/>
      <c r="V66" s="128"/>
      <c r="W66" s="128"/>
      <c r="X66" s="130">
        <f>_xlfn.IFERROR(IF(AND(Q65="Probabilidad",Q66="Probabilidad"),(Z65-(+Z65*T66)),IF(AND(Q65="Impacto",Q66="Probabilidad"),(Z64-(+Z64*T66)),IF(Q66="Impacto",Z65,""))),"")</f>
      </c>
      <c r="Y66" s="131">
        <f t="shared" si="4"/>
      </c>
      <c r="Z66" s="132">
        <f t="shared" si="8"/>
      </c>
      <c r="AA66" s="131">
        <f t="shared" si="5"/>
      </c>
      <c r="AB66" s="132">
        <f>_xlfn.IFERROR(IF(AND(Q65="Impacto",Q66="Impacto"),(AB65-(+AB65*T66)),IF(AND(Q65="Probabilidad",Q66="Impacto"),(AB64-(+AB64*T66)),IF(Q66="Probabilidad",AB65,""))),"")</f>
      </c>
      <c r="AC66" s="133">
        <f t="shared" si="9"/>
      </c>
      <c r="AD66" s="134"/>
      <c r="AE66" s="135"/>
      <c r="AF66" s="136"/>
      <c r="AG66" s="137"/>
      <c r="AH66" s="137"/>
      <c r="AI66" s="135"/>
      <c r="AJ66" s="136"/>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row>
    <row r="67" spans="1:68" ht="151.5" customHeight="1">
      <c r="A67" s="202"/>
      <c r="B67" s="205"/>
      <c r="C67" s="205"/>
      <c r="D67" s="205"/>
      <c r="E67" s="208"/>
      <c r="F67" s="205"/>
      <c r="G67" s="211"/>
      <c r="H67" s="214"/>
      <c r="I67" s="196"/>
      <c r="J67" s="217"/>
      <c r="K67" s="196">
        <f>IF(NOT(ISERROR(MATCH(J67,_xlfn.ANCHORARRAY(E78),0))),I80&amp;"Por favor no seleccionar los criterios de impacto",J67)</f>
        <v>0</v>
      </c>
      <c r="L67" s="214"/>
      <c r="M67" s="196"/>
      <c r="N67" s="199"/>
      <c r="O67" s="125">
        <v>5</v>
      </c>
      <c r="P67" s="126"/>
      <c r="Q67" s="127">
        <f t="shared" si="6"/>
      </c>
      <c r="R67" s="128"/>
      <c r="S67" s="128"/>
      <c r="T67" s="129">
        <f t="shared" si="7"/>
      </c>
      <c r="U67" s="128"/>
      <c r="V67" s="128"/>
      <c r="W67" s="128"/>
      <c r="X67" s="130">
        <f>_xlfn.IFERROR(IF(AND(Q66="Probabilidad",Q67="Probabilidad"),(Z66-(+Z66*T67)),IF(AND(Q66="Impacto",Q67="Probabilidad"),(Z65-(+Z65*T67)),IF(Q67="Impacto",Z66,""))),"")</f>
      </c>
      <c r="Y67" s="131">
        <f t="shared" si="4"/>
      </c>
      <c r="Z67" s="132">
        <f t="shared" si="8"/>
      </c>
      <c r="AA67" s="131">
        <f t="shared" si="5"/>
      </c>
      <c r="AB67" s="132">
        <f>_xlfn.IFERROR(IF(AND(Q66="Impacto",Q67="Impacto"),(AB66-(+AB66*T67)),IF(AND(Q66="Probabilidad",Q67="Impacto"),(AB65-(+AB65*T67)),IF(Q67="Probabilidad",AB66,""))),"")</f>
      </c>
      <c r="AC67" s="133">
        <f t="shared" si="9"/>
      </c>
      <c r="AD67" s="134"/>
      <c r="AE67" s="135"/>
      <c r="AF67" s="136"/>
      <c r="AG67" s="137"/>
      <c r="AH67" s="137"/>
      <c r="AI67" s="135"/>
      <c r="AJ67" s="136"/>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row>
    <row r="68" spans="1:68" ht="151.5" customHeight="1">
      <c r="A68" s="203"/>
      <c r="B68" s="206"/>
      <c r="C68" s="206"/>
      <c r="D68" s="206"/>
      <c r="E68" s="209"/>
      <c r="F68" s="206"/>
      <c r="G68" s="212"/>
      <c r="H68" s="215"/>
      <c r="I68" s="197"/>
      <c r="J68" s="218"/>
      <c r="K68" s="197">
        <f>IF(NOT(ISERROR(MATCH(J68,_xlfn.ANCHORARRAY(E79),0))),I81&amp;"Por favor no seleccionar los criterios de impacto",J68)</f>
        <v>0</v>
      </c>
      <c r="L68" s="215"/>
      <c r="M68" s="197"/>
      <c r="N68" s="200"/>
      <c r="O68" s="125">
        <v>6</v>
      </c>
      <c r="P68" s="126"/>
      <c r="Q68" s="127">
        <f t="shared" si="6"/>
      </c>
      <c r="R68" s="128"/>
      <c r="S68" s="128"/>
      <c r="T68" s="129">
        <f t="shared" si="7"/>
      </c>
      <c r="U68" s="128"/>
      <c r="V68" s="128"/>
      <c r="W68" s="128"/>
      <c r="X68" s="130">
        <f>_xlfn.IFERROR(IF(AND(Q67="Probabilidad",Q68="Probabilidad"),(Z67-(+Z67*T68)),IF(AND(Q67="Impacto",Q68="Probabilidad"),(Z66-(+Z66*T68)),IF(Q68="Impacto",Z67,""))),"")</f>
      </c>
      <c r="Y68" s="131">
        <f t="shared" si="4"/>
      </c>
      <c r="Z68" s="132">
        <f t="shared" si="8"/>
      </c>
      <c r="AA68" s="131">
        <f t="shared" si="5"/>
      </c>
      <c r="AB68" s="132">
        <f>_xlfn.IFERROR(IF(AND(Q67="Impacto",Q68="Impacto"),(AB67-(+AB67*T68)),IF(AND(Q67="Probabilidad",Q68="Impacto"),(AB66-(+AB66*T68)),IF(Q68="Probabilidad",AB67,""))),"")</f>
      </c>
      <c r="AC68" s="133">
        <f t="shared" si="9"/>
      </c>
      <c r="AD68" s="134"/>
      <c r="AE68" s="135"/>
      <c r="AF68" s="136"/>
      <c r="AG68" s="137"/>
      <c r="AH68" s="137"/>
      <c r="AI68" s="135"/>
      <c r="AJ68" s="136"/>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row>
    <row r="69" spans="1:68" ht="151.5" customHeight="1">
      <c r="A69" s="201">
        <v>10</v>
      </c>
      <c r="B69" s="204"/>
      <c r="C69" s="204"/>
      <c r="D69" s="204"/>
      <c r="E69" s="207"/>
      <c r="F69" s="204"/>
      <c r="G69" s="210"/>
      <c r="H69" s="213">
        <f>IF(G69&lt;=0,"",IF(G69&lt;=2,"Muy Baja",IF(G69&lt;=24,"Baja",IF(G69&lt;=500,"Media",IF(G69&lt;=5000,"Alta","Muy Alta")))))</f>
      </c>
      <c r="I69" s="195">
        <f>IF(H69="","",IF(H69="Muy Baja",0.2,IF(H69="Baja",0.4,IF(H69="Media",0.6,IF(H69="Alta",0.8,IF(H69="Muy Alta",1,))))))</f>
      </c>
      <c r="J69" s="216"/>
      <c r="K69" s="195">
        <f>IF(NOT(ISERROR(MATCH(J69,'Tabla Impacto'!$B$221:$B$223,0))),'Tabla Impacto'!$F$223&amp;"Por favor no seleccionar los criterios de impacto(Afectación Económica o presupuestal y Pérdida Reputacional)",J69)</f>
        <v>0</v>
      </c>
      <c r="L69" s="213">
        <f>IF(OR(K69='Tabla Impacto'!$C$11,K69='Tabla Impacto'!$D$11),"Leve",IF(OR(K69='Tabla Impacto'!$C$12,K69='Tabla Impacto'!$D$12),"Menor",IF(OR(K69='Tabla Impacto'!$C$13,K69='Tabla Impacto'!$D$13),"Moderado",IF(OR(K69='Tabla Impacto'!$C$14,K69='Tabla Impacto'!$D$14),"Mayor",IF(OR(K69='Tabla Impacto'!$C$15,K69='Tabla Impacto'!$D$15),"Catastrófico","")))))</f>
      </c>
      <c r="M69" s="195">
        <f>IF(L69="","",IF(L69="Leve",0.2,IF(L69="Menor",0.4,IF(L69="Moderado",0.6,IF(L69="Mayor",0.8,IF(L69="Catastrófico",1,))))))</f>
      </c>
      <c r="N69" s="198">
        <f>IF(OR(AND(H69="Muy Baja",L69="Leve"),AND(H69="Muy Baja",L69="Menor"),AND(H69="Baja",L69="Leve")),"Bajo",IF(OR(AND(H69="Muy baja",L69="Moderado"),AND(H69="Baja",L69="Menor"),AND(H69="Baja",L69="Moderado"),AND(H69="Media",L69="Leve"),AND(H69="Media",L69="Menor"),AND(H69="Media",L69="Moderado"),AND(H69="Alta",L69="Leve"),AND(H69="Alta",L69="Menor")),"Moderado",IF(OR(AND(H69="Muy Baja",L69="Mayor"),AND(H69="Baja",L69="Mayor"),AND(H69="Media",L69="Mayor"),AND(H69="Alta",L69="Moderado"),AND(H69="Alta",L69="Mayor"),AND(H69="Muy Alta",L69="Leve"),AND(H69="Muy Alta",L69="Menor"),AND(H69="Muy Alta",L69="Moderado"),AND(H69="Muy Alta",L69="Mayor")),"Alto",IF(OR(AND(H69="Muy Baja",L69="Catastrófico"),AND(H69="Baja",L69="Catastrófico"),AND(H69="Media",L69="Catastrófico"),AND(H69="Alta",L69="Catastrófico"),AND(H69="Muy Alta",L69="Catastrófico")),"Extremo",""))))</f>
      </c>
      <c r="O69" s="125">
        <v>1</v>
      </c>
      <c r="P69" s="126"/>
      <c r="Q69" s="127">
        <f t="shared" si="6"/>
      </c>
      <c r="R69" s="128"/>
      <c r="S69" s="128"/>
      <c r="T69" s="129">
        <f t="shared" si="7"/>
      </c>
      <c r="U69" s="128"/>
      <c r="V69" s="128"/>
      <c r="W69" s="128"/>
      <c r="X69" s="130">
        <f>_xlfn.IFERROR(IF(Q69="Probabilidad",(I69-(+I69*T69)),IF(Q69="Impacto",I69,"")),"")</f>
      </c>
      <c r="Y69" s="131">
        <f>_xlfn.IFERROR(IF(X69="","",IF(X69&lt;=0.2,"Muy Baja",IF(X69&lt;=0.4,"Baja",IF(X69&lt;=0.6,"Media",IF(X69&lt;=0.8,"Alta","Muy Alta"))))),"")</f>
      </c>
      <c r="Z69" s="132">
        <f t="shared" si="8"/>
      </c>
      <c r="AA69" s="131">
        <f>_xlfn.IFERROR(IF(AB69="","",IF(AB69&lt;=0.2,"Leve",IF(AB69&lt;=0.4,"Menor",IF(AB69&lt;=0.6,"Moderado",IF(AB69&lt;=0.8,"Mayor","Catastrófico"))))),"")</f>
      </c>
      <c r="AB69" s="132">
        <f>_xlfn.IFERROR(IF(Q69="Impacto",(M69-(+M69*T69)),IF(Q69="Probabilidad",M69,"")),"")</f>
      </c>
      <c r="AC69" s="133">
        <f t="shared" si="9"/>
      </c>
      <c r="AD69" s="134"/>
      <c r="AE69" s="135"/>
      <c r="AF69" s="136"/>
      <c r="AG69" s="137"/>
      <c r="AH69" s="137"/>
      <c r="AI69" s="135"/>
      <c r="AJ69" s="136"/>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row>
    <row r="70" spans="1:36" ht="151.5" customHeight="1">
      <c r="A70" s="202"/>
      <c r="B70" s="205"/>
      <c r="C70" s="205"/>
      <c r="D70" s="205"/>
      <c r="E70" s="208"/>
      <c r="F70" s="205"/>
      <c r="G70" s="211"/>
      <c r="H70" s="214"/>
      <c r="I70" s="196"/>
      <c r="J70" s="217"/>
      <c r="K70" s="196">
        <f>IF(NOT(ISERROR(MATCH(J70,_xlfn.ANCHORARRAY(E81),0))),I83&amp;"Por favor no seleccionar los criterios de impacto",J70)</f>
        <v>0</v>
      </c>
      <c r="L70" s="214"/>
      <c r="M70" s="196"/>
      <c r="N70" s="199"/>
      <c r="O70" s="125">
        <v>2</v>
      </c>
      <c r="P70" s="126"/>
      <c r="Q70" s="127">
        <f t="shared" si="6"/>
      </c>
      <c r="R70" s="128"/>
      <c r="S70" s="128"/>
      <c r="T70" s="129">
        <f t="shared" si="7"/>
      </c>
      <c r="U70" s="128"/>
      <c r="V70" s="128"/>
      <c r="W70" s="128"/>
      <c r="X70" s="130">
        <f>_xlfn.IFERROR(IF(AND(Q69="Probabilidad",Q70="Probabilidad"),(Z69-(+Z69*T70)),IF(Q70="Probabilidad",(I69-(+I69*T70)),IF(Q70="Impacto",Z69,""))),"")</f>
      </c>
      <c r="Y70" s="131">
        <f t="shared" si="4"/>
      </c>
      <c r="Z70" s="132">
        <f t="shared" si="8"/>
      </c>
      <c r="AA70" s="131">
        <f t="shared" si="5"/>
      </c>
      <c r="AB70" s="132">
        <f>_xlfn.IFERROR(IF(AND(Q69="Impacto",Q70="Impacto"),(AB63-(+AB63*T70)),IF(Q70="Impacto",($M$69-(+$M$69*T70)),IF(Q70="Probabilidad",AB63,""))),"")</f>
      </c>
      <c r="AC70" s="133">
        <f t="shared" si="9"/>
      </c>
      <c r="AD70" s="134"/>
      <c r="AE70" s="135"/>
      <c r="AF70" s="136"/>
      <c r="AG70" s="137"/>
      <c r="AH70" s="137"/>
      <c r="AI70" s="135"/>
      <c r="AJ70" s="136"/>
    </row>
    <row r="71" spans="1:36" ht="151.5" customHeight="1">
      <c r="A71" s="202"/>
      <c r="B71" s="205"/>
      <c r="C71" s="205"/>
      <c r="D71" s="205"/>
      <c r="E71" s="208"/>
      <c r="F71" s="205"/>
      <c r="G71" s="211"/>
      <c r="H71" s="214"/>
      <c r="I71" s="196"/>
      <c r="J71" s="217"/>
      <c r="K71" s="196">
        <f>IF(NOT(ISERROR(MATCH(J71,_xlfn.ANCHORARRAY(E82),0))),I84&amp;"Por favor no seleccionar los criterios de impacto",J71)</f>
        <v>0</v>
      </c>
      <c r="L71" s="214"/>
      <c r="M71" s="196"/>
      <c r="N71" s="199"/>
      <c r="O71" s="125">
        <v>3</v>
      </c>
      <c r="P71" s="138"/>
      <c r="Q71" s="127">
        <f t="shared" si="6"/>
      </c>
      <c r="R71" s="128"/>
      <c r="S71" s="128"/>
      <c r="T71" s="129">
        <f t="shared" si="7"/>
      </c>
      <c r="U71" s="128"/>
      <c r="V71" s="128"/>
      <c r="W71" s="128"/>
      <c r="X71" s="130">
        <f>_xlfn.IFERROR(IF(AND(Q70="Probabilidad",Q71="Probabilidad"),(Z70-(+Z70*T71)),IF(AND(Q70="Impacto",Q71="Probabilidad"),(Z69-(+Z69*T71)),IF(Q71="Impacto",Z70,""))),"")</f>
      </c>
      <c r="Y71" s="131">
        <f t="shared" si="4"/>
      </c>
      <c r="Z71" s="132">
        <f t="shared" si="8"/>
      </c>
      <c r="AA71" s="131">
        <f t="shared" si="5"/>
      </c>
      <c r="AB71" s="132">
        <f>_xlfn.IFERROR(IF(AND(Q70="Impacto",Q71="Impacto"),(AB70-(+AB70*T71)),IF(AND(Q70="Probabilidad",Q71="Impacto"),(AB69-(+AB69*T71)),IF(Q71="Probabilidad",AB70,""))),"")</f>
      </c>
      <c r="AC71" s="133">
        <f t="shared" si="9"/>
      </c>
      <c r="AD71" s="134"/>
      <c r="AE71" s="135"/>
      <c r="AF71" s="136"/>
      <c r="AG71" s="137"/>
      <c r="AH71" s="137"/>
      <c r="AI71" s="135"/>
      <c r="AJ71" s="136"/>
    </row>
    <row r="72" spans="1:36" ht="151.5" customHeight="1">
      <c r="A72" s="202"/>
      <c r="B72" s="205"/>
      <c r="C72" s="205"/>
      <c r="D72" s="205"/>
      <c r="E72" s="208"/>
      <c r="F72" s="205"/>
      <c r="G72" s="211"/>
      <c r="H72" s="214"/>
      <c r="I72" s="196"/>
      <c r="J72" s="217"/>
      <c r="K72" s="196">
        <f>IF(NOT(ISERROR(MATCH(J72,_xlfn.ANCHORARRAY(E83),0))),I85&amp;"Por favor no seleccionar los criterios de impacto",J72)</f>
        <v>0</v>
      </c>
      <c r="L72" s="214"/>
      <c r="M72" s="196"/>
      <c r="N72" s="199"/>
      <c r="O72" s="125">
        <v>4</v>
      </c>
      <c r="P72" s="126"/>
      <c r="Q72" s="127">
        <f t="shared" si="6"/>
      </c>
      <c r="R72" s="128"/>
      <c r="S72" s="128"/>
      <c r="T72" s="129">
        <f t="shared" si="7"/>
      </c>
      <c r="U72" s="128"/>
      <c r="V72" s="128"/>
      <c r="W72" s="128"/>
      <c r="X72" s="130">
        <f>_xlfn.IFERROR(IF(AND(Q71="Probabilidad",Q72="Probabilidad"),(Z71-(+Z71*T72)),IF(AND(Q71="Impacto",Q72="Probabilidad"),(Z70-(+Z70*T72)),IF(Q72="Impacto",Z71,""))),"")</f>
      </c>
      <c r="Y72" s="131">
        <f t="shared" si="4"/>
      </c>
      <c r="Z72" s="132">
        <f t="shared" si="8"/>
      </c>
      <c r="AA72" s="131">
        <f t="shared" si="5"/>
      </c>
      <c r="AB72" s="132">
        <f>_xlfn.IFERROR(IF(AND(Q71="Impacto",Q72="Impacto"),(AB71-(+AB71*T72)),IF(AND(Q71="Probabilidad",Q72="Impacto"),(AB70-(+AB70*T72)),IF(Q72="Probabilidad",AB71,""))),"")</f>
      </c>
      <c r="AC72" s="133">
        <f t="shared" si="9"/>
      </c>
      <c r="AD72" s="134"/>
      <c r="AE72" s="135"/>
      <c r="AF72" s="136"/>
      <c r="AG72" s="137"/>
      <c r="AH72" s="137"/>
      <c r="AI72" s="135"/>
      <c r="AJ72" s="136"/>
    </row>
    <row r="73" spans="1:36" ht="151.5" customHeight="1">
      <c r="A73" s="202"/>
      <c r="B73" s="205"/>
      <c r="C73" s="205"/>
      <c r="D73" s="205"/>
      <c r="E73" s="208"/>
      <c r="F73" s="205"/>
      <c r="G73" s="211"/>
      <c r="H73" s="214"/>
      <c r="I73" s="196"/>
      <c r="J73" s="217"/>
      <c r="K73" s="196">
        <f>IF(NOT(ISERROR(MATCH(J73,_xlfn.ANCHORARRAY(E84),0))),I86&amp;"Por favor no seleccionar los criterios de impacto",J73)</f>
        <v>0</v>
      </c>
      <c r="L73" s="214"/>
      <c r="M73" s="196"/>
      <c r="N73" s="199"/>
      <c r="O73" s="125">
        <v>5</v>
      </c>
      <c r="P73" s="126"/>
      <c r="Q73" s="127">
        <f t="shared" si="6"/>
      </c>
      <c r="R73" s="128"/>
      <c r="S73" s="128"/>
      <c r="T73" s="129">
        <f t="shared" si="7"/>
      </c>
      <c r="U73" s="128"/>
      <c r="V73" s="128"/>
      <c r="W73" s="128"/>
      <c r="X73" s="130">
        <f>_xlfn.IFERROR(IF(AND(Q72="Probabilidad",Q73="Probabilidad"),(Z72-(+Z72*T73)),IF(AND(Q72="Impacto",Q73="Probabilidad"),(Z71-(+Z71*T73)),IF(Q73="Impacto",Z72,""))),"")</f>
      </c>
      <c r="Y73" s="131">
        <f t="shared" si="4"/>
      </c>
      <c r="Z73" s="132">
        <f t="shared" si="8"/>
      </c>
      <c r="AA73" s="131">
        <f t="shared" si="5"/>
      </c>
      <c r="AB73" s="132">
        <f>_xlfn.IFERROR(IF(AND(Q72="Impacto",Q73="Impacto"),(AB72-(+AB72*T73)),IF(AND(Q72="Probabilidad",Q73="Impacto"),(AB71-(+AB71*T73)),IF(Q73="Probabilidad",AB72,""))),"")</f>
      </c>
      <c r="AC73" s="133">
        <f t="shared" si="9"/>
      </c>
      <c r="AD73" s="134"/>
      <c r="AE73" s="135"/>
      <c r="AF73" s="136"/>
      <c r="AG73" s="137"/>
      <c r="AH73" s="137"/>
      <c r="AI73" s="135"/>
      <c r="AJ73" s="136"/>
    </row>
    <row r="74" spans="1:36" ht="151.5" customHeight="1">
      <c r="A74" s="203"/>
      <c r="B74" s="206"/>
      <c r="C74" s="206"/>
      <c r="D74" s="206"/>
      <c r="E74" s="209"/>
      <c r="F74" s="206"/>
      <c r="G74" s="212"/>
      <c r="H74" s="215"/>
      <c r="I74" s="197"/>
      <c r="J74" s="218"/>
      <c r="K74" s="197">
        <f>IF(NOT(ISERROR(MATCH(J74,_xlfn.ANCHORARRAY(E85),0))),I87&amp;"Por favor no seleccionar los criterios de impacto",J74)</f>
        <v>0</v>
      </c>
      <c r="L74" s="215"/>
      <c r="M74" s="197"/>
      <c r="N74" s="200"/>
      <c r="O74" s="125">
        <v>6</v>
      </c>
      <c r="P74" s="126"/>
      <c r="Q74" s="127">
        <f t="shared" si="6"/>
      </c>
      <c r="R74" s="128"/>
      <c r="S74" s="128"/>
      <c r="T74" s="129">
        <f t="shared" si="7"/>
      </c>
      <c r="U74" s="128"/>
      <c r="V74" s="128"/>
      <c r="W74" s="128"/>
      <c r="X74" s="130">
        <f>_xlfn.IFERROR(IF(AND(Q73="Probabilidad",Q74="Probabilidad"),(Z73-(+Z73*T74)),IF(AND(Q73="Impacto",Q74="Probabilidad"),(Z72-(+Z72*T74)),IF(Q74="Impacto",Z73,""))),"")</f>
      </c>
      <c r="Y74" s="131">
        <f t="shared" si="4"/>
      </c>
      <c r="Z74" s="132">
        <f t="shared" si="8"/>
      </c>
      <c r="AA74" s="131">
        <f t="shared" si="5"/>
      </c>
      <c r="AB74" s="132">
        <f>_xlfn.IFERROR(IF(AND(Q73="Impacto",Q74="Impacto"),(AB73-(+AB73*T74)),IF(AND(Q73="Probabilidad",Q74="Impacto"),(AB72-(+AB72*T74)),IF(Q74="Probabilidad",AB73,""))),"")</f>
      </c>
      <c r="AC74" s="133">
        <f t="shared" si="9"/>
      </c>
      <c r="AD74" s="134"/>
      <c r="AE74" s="135"/>
      <c r="AF74" s="136"/>
      <c r="AG74" s="137"/>
      <c r="AH74" s="137"/>
      <c r="AI74" s="135"/>
      <c r="AJ74" s="136"/>
    </row>
    <row r="75" spans="1:36" ht="49.5" customHeight="1">
      <c r="A75" s="6"/>
      <c r="B75" s="192" t="s">
        <v>131</v>
      </c>
      <c r="C75" s="193"/>
      <c r="D75" s="193"/>
      <c r="E75" s="193"/>
      <c r="F75" s="193"/>
      <c r="G75" s="193"/>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4"/>
    </row>
    <row r="77" spans="1:6" ht="13.5">
      <c r="A77" s="1"/>
      <c r="B77" s="24" t="s">
        <v>143</v>
      </c>
      <c r="C77" s="1"/>
      <c r="D77" s="1"/>
      <c r="F77" s="1"/>
    </row>
  </sheetData>
  <sheetProtection/>
  <mergeCells count="188">
    <mergeCell ref="I15:I20"/>
    <mergeCell ref="J15:J20"/>
    <mergeCell ref="K15:K20"/>
    <mergeCell ref="L15:L20"/>
    <mergeCell ref="M15:M20"/>
    <mergeCell ref="F2:H2"/>
    <mergeCell ref="F3:H3"/>
    <mergeCell ref="E4:H5"/>
    <mergeCell ref="R13:W13"/>
    <mergeCell ref="F15:F20"/>
    <mergeCell ref="G15:G20"/>
    <mergeCell ref="H15:H20"/>
    <mergeCell ref="A15:A20"/>
    <mergeCell ref="B15:B20"/>
    <mergeCell ref="C15:C20"/>
    <mergeCell ref="D15:D20"/>
    <mergeCell ref="E15:E20"/>
    <mergeCell ref="N15:N20"/>
    <mergeCell ref="Z13:Z14"/>
    <mergeCell ref="G13:G14"/>
    <mergeCell ref="H13:H14"/>
    <mergeCell ref="I13:I14"/>
    <mergeCell ref="L13:L14"/>
    <mergeCell ref="M13:M14"/>
    <mergeCell ref="N13:N14"/>
    <mergeCell ref="J13:J14"/>
    <mergeCell ref="K13:K14"/>
    <mergeCell ref="Q13:Q14"/>
    <mergeCell ref="AD13:AD14"/>
    <mergeCell ref="C10:N10"/>
    <mergeCell ref="C11:N11"/>
    <mergeCell ref="O13:O14"/>
    <mergeCell ref="AC13:AC14"/>
    <mergeCell ref="AB13:AB14"/>
    <mergeCell ref="X13:X14"/>
    <mergeCell ref="P13:P14"/>
    <mergeCell ref="AA13:AA14"/>
    <mergeCell ref="Y13:Y14"/>
    <mergeCell ref="A11:B11"/>
    <mergeCell ref="A13:A14"/>
    <mergeCell ref="F13:F14"/>
    <mergeCell ref="E13:E14"/>
    <mergeCell ref="D13:D14"/>
    <mergeCell ref="C13:C14"/>
    <mergeCell ref="B13:B14"/>
    <mergeCell ref="AE13:AE14"/>
    <mergeCell ref="AJ13:AJ14"/>
    <mergeCell ref="AI13:AI14"/>
    <mergeCell ref="AH13:AH14"/>
    <mergeCell ref="AG13:AG14"/>
    <mergeCell ref="AF13:AF14"/>
    <mergeCell ref="F21:F26"/>
    <mergeCell ref="G21:G26"/>
    <mergeCell ref="H21:H26"/>
    <mergeCell ref="I21:I26"/>
    <mergeCell ref="J21:J26"/>
    <mergeCell ref="A21:A26"/>
    <mergeCell ref="B21:B26"/>
    <mergeCell ref="C21:C26"/>
    <mergeCell ref="D21:D26"/>
    <mergeCell ref="E21:E26"/>
    <mergeCell ref="G27:G32"/>
    <mergeCell ref="H27:H32"/>
    <mergeCell ref="I27:I32"/>
    <mergeCell ref="J27:J32"/>
    <mergeCell ref="K27:K32"/>
    <mergeCell ref="L27:L32"/>
    <mergeCell ref="K21:K26"/>
    <mergeCell ref="L21:L26"/>
    <mergeCell ref="M21:M26"/>
    <mergeCell ref="N21:N26"/>
    <mergeCell ref="A27:A32"/>
    <mergeCell ref="B27:B32"/>
    <mergeCell ref="C27:C32"/>
    <mergeCell ref="D27:D32"/>
    <mergeCell ref="E27:E32"/>
    <mergeCell ref="F27:F32"/>
    <mergeCell ref="I33:I38"/>
    <mergeCell ref="J33:J38"/>
    <mergeCell ref="K33:K38"/>
    <mergeCell ref="L33:L38"/>
    <mergeCell ref="M33:M38"/>
    <mergeCell ref="N33:N38"/>
    <mergeCell ref="M27:M32"/>
    <mergeCell ref="N27:N32"/>
    <mergeCell ref="A33:A38"/>
    <mergeCell ref="B33:B38"/>
    <mergeCell ref="C33:C38"/>
    <mergeCell ref="D33:D38"/>
    <mergeCell ref="E33:E38"/>
    <mergeCell ref="F33:F38"/>
    <mergeCell ref="G33:G38"/>
    <mergeCell ref="H33:H38"/>
    <mergeCell ref="D45:D50"/>
    <mergeCell ref="E45:E50"/>
    <mergeCell ref="F45:F50"/>
    <mergeCell ref="D39:D44"/>
    <mergeCell ref="E39:E44"/>
    <mergeCell ref="J45:J50"/>
    <mergeCell ref="F39:F44"/>
    <mergeCell ref="G39:G44"/>
    <mergeCell ref="H39:H44"/>
    <mergeCell ref="A39:A44"/>
    <mergeCell ref="B39:B44"/>
    <mergeCell ref="C39:C44"/>
    <mergeCell ref="A45:A50"/>
    <mergeCell ref="B45:B50"/>
    <mergeCell ref="C45:C50"/>
    <mergeCell ref="N39:N44"/>
    <mergeCell ref="M45:M50"/>
    <mergeCell ref="N45:N50"/>
    <mergeCell ref="J51:J56"/>
    <mergeCell ref="K51:K56"/>
    <mergeCell ref="L51:L56"/>
    <mergeCell ref="K45:K50"/>
    <mergeCell ref="L45:L50"/>
    <mergeCell ref="A57:A62"/>
    <mergeCell ref="B57:B62"/>
    <mergeCell ref="C57:C62"/>
    <mergeCell ref="D57:D62"/>
    <mergeCell ref="E57:E62"/>
    <mergeCell ref="A51:A56"/>
    <mergeCell ref="B51:B56"/>
    <mergeCell ref="C51:C56"/>
    <mergeCell ref="D51:D56"/>
    <mergeCell ref="E51:E56"/>
    <mergeCell ref="M57:M62"/>
    <mergeCell ref="N57:N62"/>
    <mergeCell ref="I39:I44"/>
    <mergeCell ref="J39:J44"/>
    <mergeCell ref="G45:G50"/>
    <mergeCell ref="H45:H50"/>
    <mergeCell ref="I45:I50"/>
    <mergeCell ref="K39:K44"/>
    <mergeCell ref="L39:L44"/>
    <mergeCell ref="M39:M44"/>
    <mergeCell ref="F51:F56"/>
    <mergeCell ref="G51:G56"/>
    <mergeCell ref="H51:H56"/>
    <mergeCell ref="I51:I56"/>
    <mergeCell ref="K57:K62"/>
    <mergeCell ref="L57:L62"/>
    <mergeCell ref="G63:G68"/>
    <mergeCell ref="H63:H68"/>
    <mergeCell ref="I63:I68"/>
    <mergeCell ref="M51:M56"/>
    <mergeCell ref="N51:N56"/>
    <mergeCell ref="F57:F62"/>
    <mergeCell ref="G57:G62"/>
    <mergeCell ref="H57:H62"/>
    <mergeCell ref="I57:I62"/>
    <mergeCell ref="J57:J62"/>
    <mergeCell ref="N69:N74"/>
    <mergeCell ref="J63:J68"/>
    <mergeCell ref="K63:K68"/>
    <mergeCell ref="L63:L68"/>
    <mergeCell ref="A63:A68"/>
    <mergeCell ref="B63:B68"/>
    <mergeCell ref="C63:C68"/>
    <mergeCell ref="D63:D68"/>
    <mergeCell ref="E63:E68"/>
    <mergeCell ref="F63:F68"/>
    <mergeCell ref="H69:H74"/>
    <mergeCell ref="I69:I74"/>
    <mergeCell ref="J69:J74"/>
    <mergeCell ref="K69:K74"/>
    <mergeCell ref="L69:L74"/>
    <mergeCell ref="M69:M74"/>
    <mergeCell ref="B75:AJ75"/>
    <mergeCell ref="M63:M68"/>
    <mergeCell ref="N63:N68"/>
    <mergeCell ref="A69:A74"/>
    <mergeCell ref="B69:B74"/>
    <mergeCell ref="C69:C74"/>
    <mergeCell ref="D69:D74"/>
    <mergeCell ref="E69:E74"/>
    <mergeCell ref="F69:F74"/>
    <mergeCell ref="G69:G74"/>
    <mergeCell ref="C9:N9"/>
    <mergeCell ref="O9:Q9"/>
    <mergeCell ref="A6:AJ7"/>
    <mergeCell ref="A12:G12"/>
    <mergeCell ref="H12:N12"/>
    <mergeCell ref="O12:W12"/>
    <mergeCell ref="X12:AD12"/>
    <mergeCell ref="AE12:AJ12"/>
    <mergeCell ref="A9:B9"/>
    <mergeCell ref="A10:B10"/>
  </mergeCells>
  <conditionalFormatting sqref="H15 H21">
    <cfRule type="cellIs" priority="319" dxfId="9" operator="equal">
      <formula>"Muy Alta"</formula>
    </cfRule>
    <cfRule type="cellIs" priority="320" dxfId="8" operator="equal">
      <formula>"Alta"</formula>
    </cfRule>
    <cfRule type="cellIs" priority="321" dxfId="7" operator="equal">
      <formula>"Media"</formula>
    </cfRule>
    <cfRule type="cellIs" priority="322" dxfId="6" operator="equal">
      <formula>"Baja"</formula>
    </cfRule>
    <cfRule type="cellIs" priority="323" dxfId="231" operator="equal">
      <formula>"Muy Baja"</formula>
    </cfRule>
  </conditionalFormatting>
  <conditionalFormatting sqref="L15 L21 L27 L33 L39 L45 L51 L57 L63 L69">
    <cfRule type="cellIs" priority="314" dxfId="9" operator="equal">
      <formula>"Catastrófico"</formula>
    </cfRule>
    <cfRule type="cellIs" priority="315" dxfId="8" operator="equal">
      <formula>"Mayor"</formula>
    </cfRule>
    <cfRule type="cellIs" priority="316" dxfId="7" operator="equal">
      <formula>"Moderado"</formula>
    </cfRule>
    <cfRule type="cellIs" priority="317" dxfId="6" operator="equal">
      <formula>"Menor"</formula>
    </cfRule>
    <cfRule type="cellIs" priority="318" dxfId="231" operator="equal">
      <formula>"Leve"</formula>
    </cfRule>
  </conditionalFormatting>
  <conditionalFormatting sqref="N15">
    <cfRule type="cellIs" priority="310" dxfId="4" operator="equal">
      <formula>"Extremo"</formula>
    </cfRule>
    <cfRule type="cellIs" priority="311" dxfId="3" operator="equal">
      <formula>"Alto"</formula>
    </cfRule>
    <cfRule type="cellIs" priority="312" dxfId="2" operator="equal">
      <formula>"Moderado"</formula>
    </cfRule>
    <cfRule type="cellIs" priority="313" dxfId="1" operator="equal">
      <formula>"Bajo"</formula>
    </cfRule>
  </conditionalFormatting>
  <conditionalFormatting sqref="Y15:Y20">
    <cfRule type="cellIs" priority="305" dxfId="9" operator="equal">
      <formula>"Muy Alta"</formula>
    </cfRule>
    <cfRule type="cellIs" priority="306" dxfId="8" operator="equal">
      <formula>"Alta"</formula>
    </cfRule>
    <cfRule type="cellIs" priority="307" dxfId="7" operator="equal">
      <formula>"Media"</formula>
    </cfRule>
    <cfRule type="cellIs" priority="308" dxfId="6" operator="equal">
      <formula>"Baja"</formula>
    </cfRule>
    <cfRule type="cellIs" priority="309" dxfId="231" operator="equal">
      <formula>"Muy Baja"</formula>
    </cfRule>
  </conditionalFormatting>
  <conditionalFormatting sqref="AA15:AA20">
    <cfRule type="cellIs" priority="300" dxfId="9" operator="equal">
      <formula>"Catastrófico"</formula>
    </cfRule>
    <cfRule type="cellIs" priority="301" dxfId="8" operator="equal">
      <formula>"Mayor"</formula>
    </cfRule>
    <cfRule type="cellIs" priority="302" dxfId="7" operator="equal">
      <formula>"Moderado"</formula>
    </cfRule>
    <cfRule type="cellIs" priority="303" dxfId="6" operator="equal">
      <formula>"Menor"</formula>
    </cfRule>
    <cfRule type="cellIs" priority="304" dxfId="231" operator="equal">
      <formula>"Leve"</formula>
    </cfRule>
  </conditionalFormatting>
  <conditionalFormatting sqref="AC15:AC20">
    <cfRule type="cellIs" priority="296" dxfId="4" operator="equal">
      <formula>"Extremo"</formula>
    </cfRule>
    <cfRule type="cellIs" priority="297" dxfId="3" operator="equal">
      <formula>"Alto"</formula>
    </cfRule>
    <cfRule type="cellIs" priority="298" dxfId="2" operator="equal">
      <formula>"Moderado"</formula>
    </cfRule>
    <cfRule type="cellIs" priority="299" dxfId="1" operator="equal">
      <formula>"Bajo"</formula>
    </cfRule>
  </conditionalFormatting>
  <conditionalFormatting sqref="H63">
    <cfRule type="cellIs" priority="53" dxfId="9" operator="equal">
      <formula>"Muy Alta"</formula>
    </cfRule>
    <cfRule type="cellIs" priority="54" dxfId="8" operator="equal">
      <formula>"Alta"</formula>
    </cfRule>
    <cfRule type="cellIs" priority="55" dxfId="7" operator="equal">
      <formula>"Media"</formula>
    </cfRule>
    <cfRule type="cellIs" priority="56" dxfId="6" operator="equal">
      <formula>"Baja"</formula>
    </cfRule>
    <cfRule type="cellIs" priority="57" dxfId="231" operator="equal">
      <formula>"Muy Baja"</formula>
    </cfRule>
  </conditionalFormatting>
  <conditionalFormatting sqref="N21">
    <cfRule type="cellIs" priority="240" dxfId="4" operator="equal">
      <formula>"Extremo"</formula>
    </cfRule>
    <cfRule type="cellIs" priority="241" dxfId="3" operator="equal">
      <formula>"Alto"</formula>
    </cfRule>
    <cfRule type="cellIs" priority="242" dxfId="2" operator="equal">
      <formula>"Moderado"</formula>
    </cfRule>
    <cfRule type="cellIs" priority="243" dxfId="1" operator="equal">
      <formula>"Bajo"</formula>
    </cfRule>
  </conditionalFormatting>
  <conditionalFormatting sqref="Y21:Y26">
    <cfRule type="cellIs" priority="235" dxfId="9" operator="equal">
      <formula>"Muy Alta"</formula>
    </cfRule>
    <cfRule type="cellIs" priority="236" dxfId="8" operator="equal">
      <formula>"Alta"</formula>
    </cfRule>
    <cfRule type="cellIs" priority="237" dxfId="7" operator="equal">
      <formula>"Media"</formula>
    </cfRule>
    <cfRule type="cellIs" priority="238" dxfId="6" operator="equal">
      <formula>"Baja"</formula>
    </cfRule>
    <cfRule type="cellIs" priority="239" dxfId="231" operator="equal">
      <formula>"Muy Baja"</formula>
    </cfRule>
  </conditionalFormatting>
  <conditionalFormatting sqref="AA21:AA26">
    <cfRule type="cellIs" priority="230" dxfId="9" operator="equal">
      <formula>"Catastrófico"</formula>
    </cfRule>
    <cfRule type="cellIs" priority="231" dxfId="8" operator="equal">
      <formula>"Mayor"</formula>
    </cfRule>
    <cfRule type="cellIs" priority="232" dxfId="7" operator="equal">
      <formula>"Moderado"</formula>
    </cfRule>
    <cfRule type="cellIs" priority="233" dxfId="6" operator="equal">
      <formula>"Menor"</formula>
    </cfRule>
    <cfRule type="cellIs" priority="234" dxfId="231" operator="equal">
      <formula>"Leve"</formula>
    </cfRule>
  </conditionalFormatting>
  <conditionalFormatting sqref="AC21:AC26">
    <cfRule type="cellIs" priority="226" dxfId="4" operator="equal">
      <formula>"Extremo"</formula>
    </cfRule>
    <cfRule type="cellIs" priority="227" dxfId="3" operator="equal">
      <formula>"Alto"</formula>
    </cfRule>
    <cfRule type="cellIs" priority="228" dxfId="2" operator="equal">
      <formula>"Moderado"</formula>
    </cfRule>
    <cfRule type="cellIs" priority="229" dxfId="1" operator="equal">
      <formula>"Bajo"</formula>
    </cfRule>
  </conditionalFormatting>
  <conditionalFormatting sqref="H27">
    <cfRule type="cellIs" priority="221" dxfId="9" operator="equal">
      <formula>"Muy Alta"</formula>
    </cfRule>
    <cfRule type="cellIs" priority="222" dxfId="8" operator="equal">
      <formula>"Alta"</formula>
    </cfRule>
    <cfRule type="cellIs" priority="223" dxfId="7" operator="equal">
      <formula>"Media"</formula>
    </cfRule>
    <cfRule type="cellIs" priority="224" dxfId="6" operator="equal">
      <formula>"Baja"</formula>
    </cfRule>
    <cfRule type="cellIs" priority="225" dxfId="231" operator="equal">
      <formula>"Muy Baja"</formula>
    </cfRule>
  </conditionalFormatting>
  <conditionalFormatting sqref="N27">
    <cfRule type="cellIs" priority="212" dxfId="4" operator="equal">
      <formula>"Extremo"</formula>
    </cfRule>
    <cfRule type="cellIs" priority="213" dxfId="3" operator="equal">
      <formula>"Alto"</formula>
    </cfRule>
    <cfRule type="cellIs" priority="214" dxfId="2" operator="equal">
      <formula>"Moderado"</formula>
    </cfRule>
    <cfRule type="cellIs" priority="215" dxfId="1" operator="equal">
      <formula>"Bajo"</formula>
    </cfRule>
  </conditionalFormatting>
  <conditionalFormatting sqref="Y27:Y32">
    <cfRule type="cellIs" priority="207" dxfId="9" operator="equal">
      <formula>"Muy Alta"</formula>
    </cfRule>
    <cfRule type="cellIs" priority="208" dxfId="8" operator="equal">
      <formula>"Alta"</formula>
    </cfRule>
    <cfRule type="cellIs" priority="209" dxfId="7" operator="equal">
      <formula>"Media"</formula>
    </cfRule>
    <cfRule type="cellIs" priority="210" dxfId="6" operator="equal">
      <formula>"Baja"</formula>
    </cfRule>
    <cfRule type="cellIs" priority="211" dxfId="231" operator="equal">
      <formula>"Muy Baja"</formula>
    </cfRule>
  </conditionalFormatting>
  <conditionalFormatting sqref="AA27:AA32">
    <cfRule type="cellIs" priority="202" dxfId="9" operator="equal">
      <formula>"Catastrófico"</formula>
    </cfRule>
    <cfRule type="cellIs" priority="203" dxfId="8" operator="equal">
      <formula>"Mayor"</formula>
    </cfRule>
    <cfRule type="cellIs" priority="204" dxfId="7" operator="equal">
      <formula>"Moderado"</formula>
    </cfRule>
    <cfRule type="cellIs" priority="205" dxfId="6" operator="equal">
      <formula>"Menor"</formula>
    </cfRule>
    <cfRule type="cellIs" priority="206" dxfId="231" operator="equal">
      <formula>"Leve"</formula>
    </cfRule>
  </conditionalFormatting>
  <conditionalFormatting sqref="AC27:AC32">
    <cfRule type="cellIs" priority="198" dxfId="4" operator="equal">
      <formula>"Extremo"</formula>
    </cfRule>
    <cfRule type="cellIs" priority="199" dxfId="3" operator="equal">
      <formula>"Alto"</formula>
    </cfRule>
    <cfRule type="cellIs" priority="200" dxfId="2" operator="equal">
      <formula>"Moderado"</formula>
    </cfRule>
    <cfRule type="cellIs" priority="201" dxfId="1" operator="equal">
      <formula>"Bajo"</formula>
    </cfRule>
  </conditionalFormatting>
  <conditionalFormatting sqref="H33">
    <cfRule type="cellIs" priority="193" dxfId="9" operator="equal">
      <formula>"Muy Alta"</formula>
    </cfRule>
    <cfRule type="cellIs" priority="194" dxfId="8" operator="equal">
      <formula>"Alta"</formula>
    </cfRule>
    <cfRule type="cellIs" priority="195" dxfId="7" operator="equal">
      <formula>"Media"</formula>
    </cfRule>
    <cfRule type="cellIs" priority="196" dxfId="6" operator="equal">
      <formula>"Baja"</formula>
    </cfRule>
    <cfRule type="cellIs" priority="197" dxfId="231" operator="equal">
      <formula>"Muy Baja"</formula>
    </cfRule>
  </conditionalFormatting>
  <conditionalFormatting sqref="N33">
    <cfRule type="cellIs" priority="184" dxfId="4" operator="equal">
      <formula>"Extremo"</formula>
    </cfRule>
    <cfRule type="cellIs" priority="185" dxfId="3" operator="equal">
      <formula>"Alto"</formula>
    </cfRule>
    <cfRule type="cellIs" priority="186" dxfId="2" operator="equal">
      <formula>"Moderado"</formula>
    </cfRule>
    <cfRule type="cellIs" priority="187" dxfId="1" operator="equal">
      <formula>"Bajo"</formula>
    </cfRule>
  </conditionalFormatting>
  <conditionalFormatting sqref="Y33:Y38">
    <cfRule type="cellIs" priority="179" dxfId="9" operator="equal">
      <formula>"Muy Alta"</formula>
    </cfRule>
    <cfRule type="cellIs" priority="180" dxfId="8" operator="equal">
      <formula>"Alta"</formula>
    </cfRule>
    <cfRule type="cellIs" priority="181" dxfId="7" operator="equal">
      <formula>"Media"</formula>
    </cfRule>
    <cfRule type="cellIs" priority="182" dxfId="6" operator="equal">
      <formula>"Baja"</formula>
    </cfRule>
    <cfRule type="cellIs" priority="183" dxfId="231" operator="equal">
      <formula>"Muy Baja"</formula>
    </cfRule>
  </conditionalFormatting>
  <conditionalFormatting sqref="AA33:AA38">
    <cfRule type="cellIs" priority="174" dxfId="9" operator="equal">
      <formula>"Catastrófico"</formula>
    </cfRule>
    <cfRule type="cellIs" priority="175" dxfId="8" operator="equal">
      <formula>"Mayor"</formula>
    </cfRule>
    <cfRule type="cellIs" priority="176" dxfId="7" operator="equal">
      <formula>"Moderado"</formula>
    </cfRule>
    <cfRule type="cellIs" priority="177" dxfId="6" operator="equal">
      <formula>"Menor"</formula>
    </cfRule>
    <cfRule type="cellIs" priority="178" dxfId="231" operator="equal">
      <formula>"Leve"</formula>
    </cfRule>
  </conditionalFormatting>
  <conditionalFormatting sqref="AC33:AC38">
    <cfRule type="cellIs" priority="170" dxfId="4" operator="equal">
      <formula>"Extremo"</formula>
    </cfRule>
    <cfRule type="cellIs" priority="171" dxfId="3" operator="equal">
      <formula>"Alto"</formula>
    </cfRule>
    <cfRule type="cellIs" priority="172" dxfId="2" operator="equal">
      <formula>"Moderado"</formula>
    </cfRule>
    <cfRule type="cellIs" priority="173" dxfId="1" operator="equal">
      <formula>"Bajo"</formula>
    </cfRule>
  </conditionalFormatting>
  <conditionalFormatting sqref="H39">
    <cfRule type="cellIs" priority="165" dxfId="9" operator="equal">
      <formula>"Muy Alta"</formula>
    </cfRule>
    <cfRule type="cellIs" priority="166" dxfId="8" operator="equal">
      <formula>"Alta"</formula>
    </cfRule>
    <cfRule type="cellIs" priority="167" dxfId="7" operator="equal">
      <formula>"Media"</formula>
    </cfRule>
    <cfRule type="cellIs" priority="168" dxfId="6" operator="equal">
      <formula>"Baja"</formula>
    </cfRule>
    <cfRule type="cellIs" priority="169" dxfId="231" operator="equal">
      <formula>"Muy Baja"</formula>
    </cfRule>
  </conditionalFormatting>
  <conditionalFormatting sqref="N39">
    <cfRule type="cellIs" priority="156" dxfId="4" operator="equal">
      <formula>"Extremo"</formula>
    </cfRule>
    <cfRule type="cellIs" priority="157" dxfId="3" operator="equal">
      <formula>"Alto"</formula>
    </cfRule>
    <cfRule type="cellIs" priority="158" dxfId="2" operator="equal">
      <formula>"Moderado"</formula>
    </cfRule>
    <cfRule type="cellIs" priority="159" dxfId="1" operator="equal">
      <formula>"Bajo"</formula>
    </cfRule>
  </conditionalFormatting>
  <conditionalFormatting sqref="Y39:Y44">
    <cfRule type="cellIs" priority="151" dxfId="9" operator="equal">
      <formula>"Muy Alta"</formula>
    </cfRule>
    <cfRule type="cellIs" priority="152" dxfId="8" operator="equal">
      <formula>"Alta"</formula>
    </cfRule>
    <cfRule type="cellIs" priority="153" dxfId="7" operator="equal">
      <formula>"Media"</formula>
    </cfRule>
    <cfRule type="cellIs" priority="154" dxfId="6" operator="equal">
      <formula>"Baja"</formula>
    </cfRule>
    <cfRule type="cellIs" priority="155" dxfId="231" operator="equal">
      <formula>"Muy Baja"</formula>
    </cfRule>
  </conditionalFormatting>
  <conditionalFormatting sqref="AA39:AA44">
    <cfRule type="cellIs" priority="146" dxfId="9" operator="equal">
      <formula>"Catastrófico"</formula>
    </cfRule>
    <cfRule type="cellIs" priority="147" dxfId="8" operator="equal">
      <formula>"Mayor"</formula>
    </cfRule>
    <cfRule type="cellIs" priority="148" dxfId="7" operator="equal">
      <formula>"Moderado"</formula>
    </cfRule>
    <cfRule type="cellIs" priority="149" dxfId="6" operator="equal">
      <formula>"Menor"</formula>
    </cfRule>
    <cfRule type="cellIs" priority="150" dxfId="231" operator="equal">
      <formula>"Leve"</formula>
    </cfRule>
  </conditionalFormatting>
  <conditionalFormatting sqref="AC39:AC44">
    <cfRule type="cellIs" priority="142" dxfId="4" operator="equal">
      <formula>"Extremo"</formula>
    </cfRule>
    <cfRule type="cellIs" priority="143" dxfId="3" operator="equal">
      <formula>"Alto"</formula>
    </cfRule>
    <cfRule type="cellIs" priority="144" dxfId="2" operator="equal">
      <formula>"Moderado"</formula>
    </cfRule>
    <cfRule type="cellIs" priority="145" dxfId="1" operator="equal">
      <formula>"Bajo"</formula>
    </cfRule>
  </conditionalFormatting>
  <conditionalFormatting sqref="H45">
    <cfRule type="cellIs" priority="137" dxfId="9" operator="equal">
      <formula>"Muy Alta"</formula>
    </cfRule>
    <cfRule type="cellIs" priority="138" dxfId="8" operator="equal">
      <formula>"Alta"</formula>
    </cfRule>
    <cfRule type="cellIs" priority="139" dxfId="7" operator="equal">
      <formula>"Media"</formula>
    </cfRule>
    <cfRule type="cellIs" priority="140" dxfId="6" operator="equal">
      <formula>"Baja"</formula>
    </cfRule>
    <cfRule type="cellIs" priority="141" dxfId="231" operator="equal">
      <formula>"Muy Baja"</formula>
    </cfRule>
  </conditionalFormatting>
  <conditionalFormatting sqref="N45">
    <cfRule type="cellIs" priority="128" dxfId="4" operator="equal">
      <formula>"Extremo"</formula>
    </cfRule>
    <cfRule type="cellIs" priority="129" dxfId="3" operator="equal">
      <formula>"Alto"</formula>
    </cfRule>
    <cfRule type="cellIs" priority="130" dxfId="2" operator="equal">
      <formula>"Moderado"</formula>
    </cfRule>
    <cfRule type="cellIs" priority="131" dxfId="1" operator="equal">
      <formula>"Bajo"</formula>
    </cfRule>
  </conditionalFormatting>
  <conditionalFormatting sqref="Y45:Y50">
    <cfRule type="cellIs" priority="123" dxfId="9" operator="equal">
      <formula>"Muy Alta"</formula>
    </cfRule>
    <cfRule type="cellIs" priority="124" dxfId="8" operator="equal">
      <formula>"Alta"</formula>
    </cfRule>
    <cfRule type="cellIs" priority="125" dxfId="7" operator="equal">
      <formula>"Media"</formula>
    </cfRule>
    <cfRule type="cellIs" priority="126" dxfId="6" operator="equal">
      <formula>"Baja"</formula>
    </cfRule>
    <cfRule type="cellIs" priority="127" dxfId="231" operator="equal">
      <formula>"Muy Baja"</formula>
    </cfRule>
  </conditionalFormatting>
  <conditionalFormatting sqref="AA45:AA50">
    <cfRule type="cellIs" priority="118" dxfId="9" operator="equal">
      <formula>"Catastrófico"</formula>
    </cfRule>
    <cfRule type="cellIs" priority="119" dxfId="8" operator="equal">
      <formula>"Mayor"</formula>
    </cfRule>
    <cfRule type="cellIs" priority="120" dxfId="7" operator="equal">
      <formula>"Moderado"</formula>
    </cfRule>
    <cfRule type="cellIs" priority="121" dxfId="6" operator="equal">
      <formula>"Menor"</formula>
    </cfRule>
    <cfRule type="cellIs" priority="122" dxfId="231" operator="equal">
      <formula>"Leve"</formula>
    </cfRule>
  </conditionalFormatting>
  <conditionalFormatting sqref="AC45:AC50">
    <cfRule type="cellIs" priority="114" dxfId="4" operator="equal">
      <formula>"Extremo"</formula>
    </cfRule>
    <cfRule type="cellIs" priority="115" dxfId="3" operator="equal">
      <formula>"Alto"</formula>
    </cfRule>
    <cfRule type="cellIs" priority="116" dxfId="2" operator="equal">
      <formula>"Moderado"</formula>
    </cfRule>
    <cfRule type="cellIs" priority="117" dxfId="1" operator="equal">
      <formula>"Bajo"</formula>
    </cfRule>
  </conditionalFormatting>
  <conditionalFormatting sqref="H51">
    <cfRule type="cellIs" priority="109" dxfId="9" operator="equal">
      <formula>"Muy Alta"</formula>
    </cfRule>
    <cfRule type="cellIs" priority="110" dxfId="8" operator="equal">
      <formula>"Alta"</formula>
    </cfRule>
    <cfRule type="cellIs" priority="111" dxfId="7" operator="equal">
      <formula>"Media"</formula>
    </cfRule>
    <cfRule type="cellIs" priority="112" dxfId="6" operator="equal">
      <formula>"Baja"</formula>
    </cfRule>
    <cfRule type="cellIs" priority="113" dxfId="231" operator="equal">
      <formula>"Muy Baja"</formula>
    </cfRule>
  </conditionalFormatting>
  <conditionalFormatting sqref="N51">
    <cfRule type="cellIs" priority="100" dxfId="4" operator="equal">
      <formula>"Extremo"</formula>
    </cfRule>
    <cfRule type="cellIs" priority="101" dxfId="3" operator="equal">
      <formula>"Alto"</formula>
    </cfRule>
    <cfRule type="cellIs" priority="102" dxfId="2" operator="equal">
      <formula>"Moderado"</formula>
    </cfRule>
    <cfRule type="cellIs" priority="103" dxfId="1" operator="equal">
      <formula>"Bajo"</formula>
    </cfRule>
  </conditionalFormatting>
  <conditionalFormatting sqref="Y51:Y56">
    <cfRule type="cellIs" priority="95" dxfId="9" operator="equal">
      <formula>"Muy Alta"</formula>
    </cfRule>
    <cfRule type="cellIs" priority="96" dxfId="8" operator="equal">
      <formula>"Alta"</formula>
    </cfRule>
    <cfRule type="cellIs" priority="97" dxfId="7" operator="equal">
      <formula>"Media"</formula>
    </cfRule>
    <cfRule type="cellIs" priority="98" dxfId="6" operator="equal">
      <formula>"Baja"</formula>
    </cfRule>
    <cfRule type="cellIs" priority="99" dxfId="231" operator="equal">
      <formula>"Muy Baja"</formula>
    </cfRule>
  </conditionalFormatting>
  <conditionalFormatting sqref="AA51:AA56">
    <cfRule type="cellIs" priority="90" dxfId="9" operator="equal">
      <formula>"Catastrófico"</formula>
    </cfRule>
    <cfRule type="cellIs" priority="91" dxfId="8" operator="equal">
      <formula>"Mayor"</formula>
    </cfRule>
    <cfRule type="cellIs" priority="92" dxfId="7" operator="equal">
      <formula>"Moderado"</formula>
    </cfRule>
    <cfRule type="cellIs" priority="93" dxfId="6" operator="equal">
      <formula>"Menor"</formula>
    </cfRule>
    <cfRule type="cellIs" priority="94" dxfId="231" operator="equal">
      <formula>"Leve"</formula>
    </cfRule>
  </conditionalFormatting>
  <conditionalFormatting sqref="AC51:AC56">
    <cfRule type="cellIs" priority="86" dxfId="4" operator="equal">
      <formula>"Extremo"</formula>
    </cfRule>
    <cfRule type="cellIs" priority="87" dxfId="3" operator="equal">
      <formula>"Alto"</formula>
    </cfRule>
    <cfRule type="cellIs" priority="88" dxfId="2" operator="equal">
      <formula>"Moderado"</formula>
    </cfRule>
    <cfRule type="cellIs" priority="89" dxfId="1" operator="equal">
      <formula>"Bajo"</formula>
    </cfRule>
  </conditionalFormatting>
  <conditionalFormatting sqref="H57">
    <cfRule type="cellIs" priority="81" dxfId="9" operator="equal">
      <formula>"Muy Alta"</formula>
    </cfRule>
    <cfRule type="cellIs" priority="82" dxfId="8" operator="equal">
      <formula>"Alta"</formula>
    </cfRule>
    <cfRule type="cellIs" priority="83" dxfId="7" operator="equal">
      <formula>"Media"</formula>
    </cfRule>
    <cfRule type="cellIs" priority="84" dxfId="6" operator="equal">
      <formula>"Baja"</formula>
    </cfRule>
    <cfRule type="cellIs" priority="85" dxfId="231" operator="equal">
      <formula>"Muy Baja"</formula>
    </cfRule>
  </conditionalFormatting>
  <conditionalFormatting sqref="N57">
    <cfRule type="cellIs" priority="72" dxfId="4" operator="equal">
      <formula>"Extremo"</formula>
    </cfRule>
    <cfRule type="cellIs" priority="73" dxfId="3" operator="equal">
      <formula>"Alto"</formula>
    </cfRule>
    <cfRule type="cellIs" priority="74" dxfId="2" operator="equal">
      <formula>"Moderado"</formula>
    </cfRule>
    <cfRule type="cellIs" priority="75" dxfId="1" operator="equal">
      <formula>"Bajo"</formula>
    </cfRule>
  </conditionalFormatting>
  <conditionalFormatting sqref="Y57:Y62">
    <cfRule type="cellIs" priority="67" dxfId="9" operator="equal">
      <formula>"Muy Alta"</formula>
    </cfRule>
    <cfRule type="cellIs" priority="68" dxfId="8" operator="equal">
      <formula>"Alta"</formula>
    </cfRule>
    <cfRule type="cellIs" priority="69" dxfId="7" operator="equal">
      <formula>"Media"</formula>
    </cfRule>
    <cfRule type="cellIs" priority="70" dxfId="6" operator="equal">
      <formula>"Baja"</formula>
    </cfRule>
    <cfRule type="cellIs" priority="71" dxfId="231" operator="equal">
      <formula>"Muy Baja"</formula>
    </cfRule>
  </conditionalFormatting>
  <conditionalFormatting sqref="AA57:AA62">
    <cfRule type="cellIs" priority="62" dxfId="9" operator="equal">
      <formula>"Catastrófico"</formula>
    </cfRule>
    <cfRule type="cellIs" priority="63" dxfId="8" operator="equal">
      <formula>"Mayor"</formula>
    </cfRule>
    <cfRule type="cellIs" priority="64" dxfId="7" operator="equal">
      <formula>"Moderado"</formula>
    </cfRule>
    <cfRule type="cellIs" priority="65" dxfId="6" operator="equal">
      <formula>"Menor"</formula>
    </cfRule>
    <cfRule type="cellIs" priority="66" dxfId="231" operator="equal">
      <formula>"Leve"</formula>
    </cfRule>
  </conditionalFormatting>
  <conditionalFormatting sqref="AC57:AC62">
    <cfRule type="cellIs" priority="58" dxfId="4" operator="equal">
      <formula>"Extremo"</formula>
    </cfRule>
    <cfRule type="cellIs" priority="59" dxfId="3" operator="equal">
      <formula>"Alto"</formula>
    </cfRule>
    <cfRule type="cellIs" priority="60" dxfId="2" operator="equal">
      <formula>"Moderado"</formula>
    </cfRule>
    <cfRule type="cellIs" priority="61" dxfId="1" operator="equal">
      <formula>"Bajo"</formula>
    </cfRule>
  </conditionalFormatting>
  <conditionalFormatting sqref="N63">
    <cfRule type="cellIs" priority="44" dxfId="4" operator="equal">
      <formula>"Extremo"</formula>
    </cfRule>
    <cfRule type="cellIs" priority="45" dxfId="3" operator="equal">
      <formula>"Alto"</formula>
    </cfRule>
    <cfRule type="cellIs" priority="46" dxfId="2" operator="equal">
      <formula>"Moderado"</formula>
    </cfRule>
    <cfRule type="cellIs" priority="47" dxfId="1" operator="equal">
      <formula>"Bajo"</formula>
    </cfRule>
  </conditionalFormatting>
  <conditionalFormatting sqref="Y63:Y68">
    <cfRule type="cellIs" priority="39" dxfId="9" operator="equal">
      <formula>"Muy Alta"</formula>
    </cfRule>
    <cfRule type="cellIs" priority="40" dxfId="8" operator="equal">
      <formula>"Alta"</formula>
    </cfRule>
    <cfRule type="cellIs" priority="41" dxfId="7" operator="equal">
      <formula>"Media"</formula>
    </cfRule>
    <cfRule type="cellIs" priority="42" dxfId="6" operator="equal">
      <formula>"Baja"</formula>
    </cfRule>
    <cfRule type="cellIs" priority="43" dxfId="231" operator="equal">
      <formula>"Muy Baja"</formula>
    </cfRule>
  </conditionalFormatting>
  <conditionalFormatting sqref="AA63:AA68">
    <cfRule type="cellIs" priority="34" dxfId="9" operator="equal">
      <formula>"Catastrófico"</formula>
    </cfRule>
    <cfRule type="cellIs" priority="35" dxfId="8" operator="equal">
      <formula>"Mayor"</formula>
    </cfRule>
    <cfRule type="cellIs" priority="36" dxfId="7" operator="equal">
      <formula>"Moderado"</formula>
    </cfRule>
    <cfRule type="cellIs" priority="37" dxfId="6" operator="equal">
      <formula>"Menor"</formula>
    </cfRule>
    <cfRule type="cellIs" priority="38" dxfId="231" operator="equal">
      <formula>"Leve"</formula>
    </cfRule>
  </conditionalFormatting>
  <conditionalFormatting sqref="AC63:AC68">
    <cfRule type="cellIs" priority="30" dxfId="4" operator="equal">
      <formula>"Extremo"</formula>
    </cfRule>
    <cfRule type="cellIs" priority="31" dxfId="3" operator="equal">
      <formula>"Alto"</formula>
    </cfRule>
    <cfRule type="cellIs" priority="32" dxfId="2" operator="equal">
      <formula>"Moderado"</formula>
    </cfRule>
    <cfRule type="cellIs" priority="33" dxfId="1" operator="equal">
      <formula>"Bajo"</formula>
    </cfRule>
  </conditionalFormatting>
  <conditionalFormatting sqref="H69">
    <cfRule type="cellIs" priority="25" dxfId="9" operator="equal">
      <formula>"Muy Alta"</formula>
    </cfRule>
    <cfRule type="cellIs" priority="26" dxfId="8" operator="equal">
      <formula>"Alta"</formula>
    </cfRule>
    <cfRule type="cellIs" priority="27" dxfId="7" operator="equal">
      <formula>"Media"</formula>
    </cfRule>
    <cfRule type="cellIs" priority="28" dxfId="6" operator="equal">
      <formula>"Baja"</formula>
    </cfRule>
    <cfRule type="cellIs" priority="29" dxfId="231" operator="equal">
      <formula>"Muy Baja"</formula>
    </cfRule>
  </conditionalFormatting>
  <conditionalFormatting sqref="N69">
    <cfRule type="cellIs" priority="16" dxfId="4" operator="equal">
      <formula>"Extremo"</formula>
    </cfRule>
    <cfRule type="cellIs" priority="17" dxfId="3" operator="equal">
      <formula>"Alto"</formula>
    </cfRule>
    <cfRule type="cellIs" priority="18" dxfId="2" operator="equal">
      <formula>"Moderado"</formula>
    </cfRule>
    <cfRule type="cellIs" priority="19" dxfId="1" operator="equal">
      <formula>"Bajo"</formula>
    </cfRule>
  </conditionalFormatting>
  <conditionalFormatting sqref="Y69:Y74">
    <cfRule type="cellIs" priority="11" dxfId="9" operator="equal">
      <formula>"Muy Alta"</formula>
    </cfRule>
    <cfRule type="cellIs" priority="12" dxfId="8" operator="equal">
      <formula>"Alta"</formula>
    </cfRule>
    <cfRule type="cellIs" priority="13" dxfId="7" operator="equal">
      <formula>"Media"</formula>
    </cfRule>
    <cfRule type="cellIs" priority="14" dxfId="6" operator="equal">
      <formula>"Baja"</formula>
    </cfRule>
    <cfRule type="cellIs" priority="15" dxfId="231" operator="equal">
      <formula>"Muy Baja"</formula>
    </cfRule>
  </conditionalFormatting>
  <conditionalFormatting sqref="AA69:AA74">
    <cfRule type="cellIs" priority="6" dxfId="9" operator="equal">
      <formula>"Catastrófico"</formula>
    </cfRule>
    <cfRule type="cellIs" priority="7" dxfId="8" operator="equal">
      <formula>"Mayor"</formula>
    </cfRule>
    <cfRule type="cellIs" priority="8" dxfId="7" operator="equal">
      <formula>"Moderado"</formula>
    </cfRule>
    <cfRule type="cellIs" priority="9" dxfId="6" operator="equal">
      <formula>"Menor"</formula>
    </cfRule>
    <cfRule type="cellIs" priority="10" dxfId="231" operator="equal">
      <formula>"Leve"</formula>
    </cfRule>
  </conditionalFormatting>
  <conditionalFormatting sqref="AC69:AC74">
    <cfRule type="cellIs" priority="2" dxfId="4" operator="equal">
      <formula>"Extremo"</formula>
    </cfRule>
    <cfRule type="cellIs" priority="3" dxfId="3" operator="equal">
      <formula>"Alto"</formula>
    </cfRule>
    <cfRule type="cellIs" priority="4" dxfId="2" operator="equal">
      <formula>"Moderado"</formula>
    </cfRule>
    <cfRule type="cellIs" priority="5" dxfId="1" operator="equal">
      <formula>"Bajo"</formula>
    </cfRule>
  </conditionalFormatting>
  <conditionalFormatting sqref="K15:K74">
    <cfRule type="containsText" priority="1" dxfId="232" operator="containsText" text="❌">
      <formula>NOT(ISERROR(SEARCH("❌",K15)))</formula>
    </cfRule>
  </conditionalFormatting>
  <printOptions/>
  <pageMargins left="0.7" right="0.7" top="0.75" bottom="0.75" header="0.3" footer="0.3"/>
  <pageSetup horizontalDpi="600" verticalDpi="600" orientation="portrait" r:id="rId1"/>
  <ignoredErrors>
    <ignoredError sqref="AB17" formula="1"/>
  </ignoredErrors>
</worksheet>
</file>

<file path=xl/worksheets/sheet3.xml><?xml version="1.0" encoding="utf-8"?>
<worksheet xmlns="http://schemas.openxmlformats.org/spreadsheetml/2006/main" xmlns:r="http://schemas.openxmlformats.org/officeDocument/2006/relationships">
  <dimension ref="A1:CU140"/>
  <sheetViews>
    <sheetView zoomScale="50" zoomScaleNormal="50" zoomScalePageLayoutView="0" workbookViewId="0" topLeftCell="A1">
      <selection activeCell="L12" sqref="L12:M13"/>
    </sheetView>
  </sheetViews>
  <sheetFormatPr defaultColWidth="11.421875" defaultRowHeight="15"/>
  <cols>
    <col min="2" max="39" width="5.7109375" style="0" customWidth="1"/>
    <col min="41" max="46" width="5.7109375" style="0" customWidth="1"/>
  </cols>
  <sheetData>
    <row r="1" spans="1:99" ht="14.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c r="A2" s="84"/>
      <c r="B2" s="325" t="s">
        <v>161</v>
      </c>
      <c r="C2" s="325"/>
      <c r="D2" s="325"/>
      <c r="E2" s="325"/>
      <c r="F2" s="325"/>
      <c r="G2" s="325"/>
      <c r="H2" s="325"/>
      <c r="I2" s="325"/>
      <c r="J2" s="292" t="s">
        <v>2</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c r="A3" s="84"/>
      <c r="B3" s="325"/>
      <c r="C3" s="325"/>
      <c r="D3" s="325"/>
      <c r="E3" s="325"/>
      <c r="F3" s="325"/>
      <c r="G3" s="325"/>
      <c r="H3" s="325"/>
      <c r="I3" s="325"/>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c r="A4" s="84"/>
      <c r="B4" s="325"/>
      <c r="C4" s="325"/>
      <c r="D4" s="325"/>
      <c r="E4" s="325"/>
      <c r="F4" s="325"/>
      <c r="G4" s="325"/>
      <c r="H4" s="325"/>
      <c r="I4" s="325"/>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 thickBot="1">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80" ht="15" customHeight="1">
      <c r="A6" s="84"/>
      <c r="B6" s="238" t="s">
        <v>4</v>
      </c>
      <c r="C6" s="238"/>
      <c r="D6" s="239"/>
      <c r="E6" s="276" t="s">
        <v>116</v>
      </c>
      <c r="F6" s="277"/>
      <c r="G6" s="277"/>
      <c r="H6" s="277"/>
      <c r="I6" s="278"/>
      <c r="J6" s="288">
        <f>IF(AND('Mapa final'!$H$15="Muy Alta",'Mapa final'!$L$15="Leve"),CONCATENATE("R",'Mapa final'!$A$15),"")</f>
      </c>
      <c r="K6" s="289"/>
      <c r="L6" s="289">
        <f>IF(AND('Mapa final'!$H$21="Muy Alta",'Mapa final'!$L$21="Leve"),CONCATENATE("R",'Mapa final'!$A$21),"")</f>
      </c>
      <c r="M6" s="289"/>
      <c r="N6" s="289">
        <f>IF(AND('Mapa final'!$H$27="Muy Alta",'Mapa final'!$L$27="Leve"),CONCATENATE("R",'Mapa final'!$A$27),"")</f>
      </c>
      <c r="O6" s="291"/>
      <c r="P6" s="288">
        <f>IF(AND('Mapa final'!$H$15="Muy Alta",'Mapa final'!$L$15="Menor"),CONCATENATE("R",'Mapa final'!$A$15),"")</f>
      </c>
      <c r="Q6" s="289"/>
      <c r="R6" s="289">
        <f>IF(AND('Mapa final'!$H$21="Muy Alta",'Mapa final'!$L$21="Menor"),CONCATENATE("R",'Mapa final'!$A$21),"")</f>
      </c>
      <c r="S6" s="289"/>
      <c r="T6" s="289">
        <f>IF(AND('Mapa final'!$H$27="Muy Alta",'Mapa final'!$L$27="Menor"),CONCATENATE("R",'Mapa final'!$A$27),"")</f>
      </c>
      <c r="U6" s="291"/>
      <c r="V6" s="288">
        <f>IF(AND('Mapa final'!$H$15="Muy Alta",'Mapa final'!$L$15="Moderado"),CONCATENATE("R",'Mapa final'!$A$15),"")</f>
      </c>
      <c r="W6" s="289"/>
      <c r="X6" s="289">
        <f>IF(AND('Mapa final'!$H$21="Muy Alta",'Mapa final'!$L$21="Moderado"),CONCATENATE("R",'Mapa final'!$A$21),"")</f>
      </c>
      <c r="Y6" s="289"/>
      <c r="Z6" s="289">
        <f>IF(AND('Mapa final'!$H$27="Muy Alta",'Mapa final'!$L$27="Moderado"),CONCATENATE("R",'Mapa final'!$A$27),"")</f>
      </c>
      <c r="AA6" s="291"/>
      <c r="AB6" s="288">
        <f>IF(AND('Mapa final'!$H$15="Muy Alta",'Mapa final'!$L$15="Mayor"),CONCATENATE("R",'Mapa final'!$A$15),"")</f>
      </c>
      <c r="AC6" s="289"/>
      <c r="AD6" s="289">
        <f>IF(AND('Mapa final'!$H$21="Muy Alta",'Mapa final'!$L$21="Mayor"),CONCATENATE("R",'Mapa final'!$A$21),"")</f>
      </c>
      <c r="AE6" s="289"/>
      <c r="AF6" s="289">
        <f>IF(AND('Mapa final'!$H$27="Muy Alta",'Mapa final'!$L$27="Mayor"),CONCATENATE("R",'Mapa final'!$A$27),"")</f>
      </c>
      <c r="AG6" s="291"/>
      <c r="AH6" s="304">
        <f>IF(AND('Mapa final'!$H$15="Muy Alta",'Mapa final'!$L$15="Catastrófico"),CONCATENATE("R",'Mapa final'!$A$15),"")</f>
      </c>
      <c r="AI6" s="305"/>
      <c r="AJ6" s="305">
        <f>IF(AND('Mapa final'!$H$21="Muy Alta",'Mapa final'!$L$21="Catastrófico"),CONCATENATE("R",'Mapa final'!$A$21),"")</f>
      </c>
      <c r="AK6" s="305"/>
      <c r="AL6" s="305">
        <f>IF(AND('Mapa final'!$H$27="Muy Alta",'Mapa final'!$L$27="Catastrófico"),CONCATENATE("R",'Mapa final'!$A$27),"")</f>
      </c>
      <c r="AM6" s="306"/>
      <c r="AO6" s="240" t="s">
        <v>79</v>
      </c>
      <c r="AP6" s="241"/>
      <c r="AQ6" s="241"/>
      <c r="AR6" s="241"/>
      <c r="AS6" s="241"/>
      <c r="AT6" s="242"/>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80" ht="15" customHeight="1">
      <c r="A7" s="84"/>
      <c r="B7" s="238"/>
      <c r="C7" s="238"/>
      <c r="D7" s="239"/>
      <c r="E7" s="279"/>
      <c r="F7" s="280"/>
      <c r="G7" s="280"/>
      <c r="H7" s="280"/>
      <c r="I7" s="281"/>
      <c r="J7" s="290"/>
      <c r="K7" s="287"/>
      <c r="L7" s="287"/>
      <c r="M7" s="287"/>
      <c r="N7" s="287"/>
      <c r="O7" s="286"/>
      <c r="P7" s="290"/>
      <c r="Q7" s="287"/>
      <c r="R7" s="287"/>
      <c r="S7" s="287"/>
      <c r="T7" s="287"/>
      <c r="U7" s="286"/>
      <c r="V7" s="290"/>
      <c r="W7" s="287"/>
      <c r="X7" s="287"/>
      <c r="Y7" s="287"/>
      <c r="Z7" s="287"/>
      <c r="AA7" s="286"/>
      <c r="AB7" s="290"/>
      <c r="AC7" s="287"/>
      <c r="AD7" s="287"/>
      <c r="AE7" s="287"/>
      <c r="AF7" s="287"/>
      <c r="AG7" s="286"/>
      <c r="AH7" s="298"/>
      <c r="AI7" s="299"/>
      <c r="AJ7" s="299"/>
      <c r="AK7" s="299"/>
      <c r="AL7" s="299"/>
      <c r="AM7" s="300"/>
      <c r="AN7" s="84"/>
      <c r="AO7" s="243"/>
      <c r="AP7" s="244"/>
      <c r="AQ7" s="244"/>
      <c r="AR7" s="244"/>
      <c r="AS7" s="244"/>
      <c r="AT7" s="245"/>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80" ht="15" customHeight="1">
      <c r="A8" s="84"/>
      <c r="B8" s="238"/>
      <c r="C8" s="238"/>
      <c r="D8" s="239"/>
      <c r="E8" s="279"/>
      <c r="F8" s="280"/>
      <c r="G8" s="280"/>
      <c r="H8" s="280"/>
      <c r="I8" s="281"/>
      <c r="J8" s="290">
        <f>IF(AND('Mapa final'!$H$33="Muy Alta",'Mapa final'!$L$33="Leve"),CONCATENATE("R",'Mapa final'!$A$33),"")</f>
      </c>
      <c r="K8" s="287"/>
      <c r="L8" s="285">
        <f>IF(AND('Mapa final'!$H$39="Muy Alta",'Mapa final'!$L$39="Leve"),CONCATENATE("R",'Mapa final'!$A$39),"")</f>
      </c>
      <c r="M8" s="285"/>
      <c r="N8" s="285">
        <f>IF(AND('Mapa final'!$H$45="Muy Alta",'Mapa final'!$L$45="Leve"),CONCATENATE("R",'Mapa final'!$A$45),"")</f>
      </c>
      <c r="O8" s="286"/>
      <c r="P8" s="290">
        <f>IF(AND('Mapa final'!$H$33="Muy Alta",'Mapa final'!$L$33="Menor"),CONCATENATE("R",'Mapa final'!$A$33),"")</f>
      </c>
      <c r="Q8" s="287"/>
      <c r="R8" s="285">
        <f>IF(AND('Mapa final'!$H$39="Muy Alta",'Mapa final'!$L$39="Menor"),CONCATENATE("R",'Mapa final'!$A$39),"")</f>
      </c>
      <c r="S8" s="285"/>
      <c r="T8" s="285">
        <f>IF(AND('Mapa final'!$H$45="Muy Alta",'Mapa final'!$L$45="Menor"),CONCATENATE("R",'Mapa final'!$A$45),"")</f>
      </c>
      <c r="U8" s="286"/>
      <c r="V8" s="290">
        <f>IF(AND('Mapa final'!$H$33="Muy Alta",'Mapa final'!$L$33="Moderado"),CONCATENATE("R",'Mapa final'!$A$33),"")</f>
      </c>
      <c r="W8" s="287"/>
      <c r="X8" s="285">
        <f>IF(AND('Mapa final'!$H$39="Muy Alta",'Mapa final'!$L$39="Moderado"),CONCATENATE("R",'Mapa final'!$A$39),"")</f>
      </c>
      <c r="Y8" s="285"/>
      <c r="Z8" s="285">
        <f>IF(AND('Mapa final'!$H$45="Muy Alta",'Mapa final'!$L$45="Moderado"),CONCATENATE("R",'Mapa final'!$A$45),"")</f>
      </c>
      <c r="AA8" s="286"/>
      <c r="AB8" s="290">
        <f>IF(AND('Mapa final'!$H$33="Muy Alta",'Mapa final'!$L$33="Mayor"),CONCATENATE("R",'Mapa final'!$A$33),"")</f>
      </c>
      <c r="AC8" s="287"/>
      <c r="AD8" s="285">
        <f>IF(AND('Mapa final'!$H$39="Muy Alta",'Mapa final'!$L$39="Mayor"),CONCATENATE("R",'Mapa final'!$A$39),"")</f>
      </c>
      <c r="AE8" s="285"/>
      <c r="AF8" s="285">
        <f>IF(AND('Mapa final'!$H$45="Muy Alta",'Mapa final'!$L$45="Mayor"),CONCATENATE("R",'Mapa final'!$A$45),"")</f>
      </c>
      <c r="AG8" s="286"/>
      <c r="AH8" s="298">
        <f>IF(AND('Mapa final'!$H$33="Muy Alta",'Mapa final'!$L$33="Catastrófico"),CONCATENATE("R",'Mapa final'!$A$33),"")</f>
      </c>
      <c r="AI8" s="299"/>
      <c r="AJ8" s="299">
        <f>IF(AND('Mapa final'!$H$39="Muy Alta",'Mapa final'!$L$39="Catastrófico"),CONCATENATE("R",'Mapa final'!$A$39),"")</f>
      </c>
      <c r="AK8" s="299"/>
      <c r="AL8" s="299">
        <f>IF(AND('Mapa final'!$H$45="Muy Alta",'Mapa final'!$L$45="Catastrófico"),CONCATENATE("R",'Mapa final'!$A$45),"")</f>
      </c>
      <c r="AM8" s="300"/>
      <c r="AN8" s="84"/>
      <c r="AO8" s="243"/>
      <c r="AP8" s="244"/>
      <c r="AQ8" s="244"/>
      <c r="AR8" s="244"/>
      <c r="AS8" s="244"/>
      <c r="AT8" s="245"/>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80" ht="15" customHeight="1">
      <c r="A9" s="84"/>
      <c r="B9" s="238"/>
      <c r="C9" s="238"/>
      <c r="D9" s="239"/>
      <c r="E9" s="279"/>
      <c r="F9" s="280"/>
      <c r="G9" s="280"/>
      <c r="H9" s="280"/>
      <c r="I9" s="281"/>
      <c r="J9" s="290"/>
      <c r="K9" s="287"/>
      <c r="L9" s="285"/>
      <c r="M9" s="285"/>
      <c r="N9" s="285"/>
      <c r="O9" s="286"/>
      <c r="P9" s="290"/>
      <c r="Q9" s="287"/>
      <c r="R9" s="285"/>
      <c r="S9" s="285"/>
      <c r="T9" s="285"/>
      <c r="U9" s="286"/>
      <c r="V9" s="290"/>
      <c r="W9" s="287"/>
      <c r="X9" s="285"/>
      <c r="Y9" s="285"/>
      <c r="Z9" s="285"/>
      <c r="AA9" s="286"/>
      <c r="AB9" s="290"/>
      <c r="AC9" s="287"/>
      <c r="AD9" s="285"/>
      <c r="AE9" s="285"/>
      <c r="AF9" s="285"/>
      <c r="AG9" s="286"/>
      <c r="AH9" s="298"/>
      <c r="AI9" s="299"/>
      <c r="AJ9" s="299"/>
      <c r="AK9" s="299"/>
      <c r="AL9" s="299"/>
      <c r="AM9" s="300"/>
      <c r="AN9" s="84"/>
      <c r="AO9" s="243"/>
      <c r="AP9" s="244"/>
      <c r="AQ9" s="244"/>
      <c r="AR9" s="244"/>
      <c r="AS9" s="244"/>
      <c r="AT9" s="245"/>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80" ht="15" customHeight="1">
      <c r="A10" s="84"/>
      <c r="B10" s="238"/>
      <c r="C10" s="238"/>
      <c r="D10" s="239"/>
      <c r="E10" s="279"/>
      <c r="F10" s="280"/>
      <c r="G10" s="280"/>
      <c r="H10" s="280"/>
      <c r="I10" s="281"/>
      <c r="J10" s="290">
        <f>IF(AND('Mapa final'!$H$51="Muy Alta",'Mapa final'!$L$51="Leve"),CONCATENATE("R",'Mapa final'!$A$51),"")</f>
      </c>
      <c r="K10" s="287"/>
      <c r="L10" s="285">
        <f>IF(AND('Mapa final'!$H$57="Muy Alta",'Mapa final'!$L$57="Leve"),CONCATENATE("R",'Mapa final'!$A$57),"")</f>
      </c>
      <c r="M10" s="285"/>
      <c r="N10" s="285">
        <f>IF(AND('Mapa final'!$H$63="Muy Alta",'Mapa final'!$L$63="Leve"),CONCATENATE("R",'Mapa final'!$A$63),"")</f>
      </c>
      <c r="O10" s="286"/>
      <c r="P10" s="290">
        <f>IF(AND('Mapa final'!$H$51="Muy Alta",'Mapa final'!$L$51="Menor"),CONCATENATE("R",'Mapa final'!$A$51),"")</f>
      </c>
      <c r="Q10" s="287"/>
      <c r="R10" s="285">
        <f>IF(AND('Mapa final'!$H$57="Muy Alta",'Mapa final'!$L$57="Menor"),CONCATENATE("R",'Mapa final'!$A$57),"")</f>
      </c>
      <c r="S10" s="285"/>
      <c r="T10" s="285">
        <f>IF(AND('Mapa final'!$H$63="Muy Alta",'Mapa final'!$L$63="Menor"),CONCATENATE("R",'Mapa final'!$A$63),"")</f>
      </c>
      <c r="U10" s="286"/>
      <c r="V10" s="290">
        <f>IF(AND('Mapa final'!$H$51="Muy Alta",'Mapa final'!$L$51="Moderado"),CONCATENATE("R",'Mapa final'!$A$51),"")</f>
      </c>
      <c r="W10" s="287"/>
      <c r="X10" s="285">
        <f>IF(AND('Mapa final'!$H$57="Muy Alta",'Mapa final'!$L$57="Moderado"),CONCATENATE("R",'Mapa final'!$A$57),"")</f>
      </c>
      <c r="Y10" s="285"/>
      <c r="Z10" s="285">
        <f>IF(AND('Mapa final'!$H$63="Muy Alta",'Mapa final'!$L$63="Moderado"),CONCATENATE("R",'Mapa final'!$A$63),"")</f>
      </c>
      <c r="AA10" s="286"/>
      <c r="AB10" s="290">
        <f>IF(AND('Mapa final'!$H$51="Muy Alta",'Mapa final'!$L$51="Mayor"),CONCATENATE("R",'Mapa final'!$A$51),"")</f>
      </c>
      <c r="AC10" s="287"/>
      <c r="AD10" s="285">
        <f>IF(AND('Mapa final'!$H$57="Muy Alta",'Mapa final'!$L$57="Mayor"),CONCATENATE("R",'Mapa final'!$A$57),"")</f>
      </c>
      <c r="AE10" s="285"/>
      <c r="AF10" s="285">
        <f>IF(AND('Mapa final'!$H$63="Muy Alta",'Mapa final'!$L$63="Mayor"),CONCATENATE("R",'Mapa final'!$A$63),"")</f>
      </c>
      <c r="AG10" s="286"/>
      <c r="AH10" s="298">
        <f>IF(AND('Mapa final'!$H$51="Muy Alta",'Mapa final'!$L$51="Catastrófico"),CONCATENATE("R",'Mapa final'!$A$51),"")</f>
      </c>
      <c r="AI10" s="299"/>
      <c r="AJ10" s="299">
        <f>IF(AND('Mapa final'!$H$57="Muy Alta",'Mapa final'!$L$57="Catastrófico"),CONCATENATE("R",'Mapa final'!$A$57),"")</f>
      </c>
      <c r="AK10" s="299"/>
      <c r="AL10" s="299">
        <f>IF(AND('Mapa final'!$H$63="Muy Alta",'Mapa final'!$L$63="Catastrófico"),CONCATENATE("R",'Mapa final'!$A$63),"")</f>
      </c>
      <c r="AM10" s="300"/>
      <c r="AN10" s="84"/>
      <c r="AO10" s="243"/>
      <c r="AP10" s="244"/>
      <c r="AQ10" s="244"/>
      <c r="AR10" s="244"/>
      <c r="AS10" s="244"/>
      <c r="AT10" s="245"/>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80" ht="15" customHeight="1">
      <c r="A11" s="84"/>
      <c r="B11" s="238"/>
      <c r="C11" s="238"/>
      <c r="D11" s="239"/>
      <c r="E11" s="279"/>
      <c r="F11" s="280"/>
      <c r="G11" s="280"/>
      <c r="H11" s="280"/>
      <c r="I11" s="281"/>
      <c r="J11" s="290"/>
      <c r="K11" s="287"/>
      <c r="L11" s="285"/>
      <c r="M11" s="285"/>
      <c r="N11" s="285"/>
      <c r="O11" s="286"/>
      <c r="P11" s="290"/>
      <c r="Q11" s="287"/>
      <c r="R11" s="285"/>
      <c r="S11" s="285"/>
      <c r="T11" s="285"/>
      <c r="U11" s="286"/>
      <c r="V11" s="290"/>
      <c r="W11" s="287"/>
      <c r="X11" s="285"/>
      <c r="Y11" s="285"/>
      <c r="Z11" s="285"/>
      <c r="AA11" s="286"/>
      <c r="AB11" s="290"/>
      <c r="AC11" s="287"/>
      <c r="AD11" s="285"/>
      <c r="AE11" s="285"/>
      <c r="AF11" s="285"/>
      <c r="AG11" s="286"/>
      <c r="AH11" s="298"/>
      <c r="AI11" s="299"/>
      <c r="AJ11" s="299"/>
      <c r="AK11" s="299"/>
      <c r="AL11" s="299"/>
      <c r="AM11" s="300"/>
      <c r="AN11" s="84"/>
      <c r="AO11" s="243"/>
      <c r="AP11" s="244"/>
      <c r="AQ11" s="244"/>
      <c r="AR11" s="244"/>
      <c r="AS11" s="244"/>
      <c r="AT11" s="245"/>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80" ht="15" customHeight="1">
      <c r="A12" s="84"/>
      <c r="B12" s="238"/>
      <c r="C12" s="238"/>
      <c r="D12" s="239"/>
      <c r="E12" s="279"/>
      <c r="F12" s="280"/>
      <c r="G12" s="280"/>
      <c r="H12" s="280"/>
      <c r="I12" s="281"/>
      <c r="J12" s="290">
        <f>IF(AND('Mapa final'!$H$69="Muy Alta",'Mapa final'!$L$69="Leve"),CONCATENATE("R",'Mapa final'!$A$69),"")</f>
      </c>
      <c r="K12" s="287"/>
      <c r="L12" s="285">
        <f>IF(AND('Mapa final'!$H$75="Muy Alta",'Mapa final'!$L$75="Leve"),CONCATENATE("R",'Mapa final'!$A$75),"")</f>
      </c>
      <c r="M12" s="285"/>
      <c r="N12" s="285">
        <f>IF(AND('Mapa final'!$H$81="Muy Alta",'Mapa final'!$L$81="Leve"),CONCATENATE("R",'Mapa final'!$A$81),"")</f>
      </c>
      <c r="O12" s="286"/>
      <c r="P12" s="290">
        <f>IF(AND('Mapa final'!$H$69="Muy Alta",'Mapa final'!$L$69="Menor"),CONCATENATE("R",'Mapa final'!$A$69),"")</f>
      </c>
      <c r="Q12" s="287"/>
      <c r="R12" s="285">
        <f>IF(AND('Mapa final'!$H$75="Muy Alta",'Mapa final'!$L$75="Menor"),CONCATENATE("R",'Mapa final'!$A$75),"")</f>
      </c>
      <c r="S12" s="285"/>
      <c r="T12" s="285">
        <f>IF(AND('Mapa final'!$H$81="Muy Alta",'Mapa final'!$L$81="Menor"),CONCATENATE("R",'Mapa final'!$A$81),"")</f>
      </c>
      <c r="U12" s="286"/>
      <c r="V12" s="290">
        <f>IF(AND('Mapa final'!$H$69="Muy Alta",'Mapa final'!$L$69="Moderado"),CONCATENATE("R",'Mapa final'!$A$69),"")</f>
      </c>
      <c r="W12" s="287"/>
      <c r="X12" s="285">
        <f>IF(AND('Mapa final'!$H$75="Muy Alta",'Mapa final'!$L$75="Moderado"),CONCATENATE("R",'Mapa final'!$A$75),"")</f>
      </c>
      <c r="Y12" s="285"/>
      <c r="Z12" s="285">
        <f>IF(AND('Mapa final'!$H$81="Muy Alta",'Mapa final'!$L$81="Moderado"),CONCATENATE("R",'Mapa final'!$A$81),"")</f>
      </c>
      <c r="AA12" s="286"/>
      <c r="AB12" s="290">
        <f>IF(AND('Mapa final'!$H$69="Muy Alta",'Mapa final'!$L$69="Mayor"),CONCATENATE("R",'Mapa final'!$A$69),"")</f>
      </c>
      <c r="AC12" s="287"/>
      <c r="AD12" s="285">
        <f>IF(AND('Mapa final'!$H$75="Muy Alta",'Mapa final'!$L$75="Mayor"),CONCATENATE("R",'Mapa final'!$A$75),"")</f>
      </c>
      <c r="AE12" s="285"/>
      <c r="AF12" s="285">
        <f>IF(AND('Mapa final'!$H$81="Muy Alta",'Mapa final'!$L$81="Mayor"),CONCATENATE("R",'Mapa final'!$A$81),"")</f>
      </c>
      <c r="AG12" s="286"/>
      <c r="AH12" s="298">
        <f>IF(AND('Mapa final'!$H$69="Muy Alta",'Mapa final'!$L$69="Catastrófico"),CONCATENATE("R",'Mapa final'!$A$69),"")</f>
      </c>
      <c r="AI12" s="299"/>
      <c r="AJ12" s="299">
        <f>IF(AND('Mapa final'!$H$75="Muy Alta",'Mapa final'!$L$75="Catastrófico"),CONCATENATE("R",'Mapa final'!$A$75),"")</f>
      </c>
      <c r="AK12" s="299"/>
      <c r="AL12" s="299">
        <f>IF(AND('Mapa final'!$H$81="Muy Alta",'Mapa final'!$L$81="Catastrófico"),CONCATENATE("R",'Mapa final'!$A$81),"")</f>
      </c>
      <c r="AM12" s="300"/>
      <c r="AN12" s="84"/>
      <c r="AO12" s="243"/>
      <c r="AP12" s="244"/>
      <c r="AQ12" s="244"/>
      <c r="AR12" s="244"/>
      <c r="AS12" s="244"/>
      <c r="AT12" s="245"/>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80" ht="15.75" customHeight="1" thickBot="1">
      <c r="A13" s="84"/>
      <c r="B13" s="238"/>
      <c r="C13" s="238"/>
      <c r="D13" s="239"/>
      <c r="E13" s="282"/>
      <c r="F13" s="283"/>
      <c r="G13" s="283"/>
      <c r="H13" s="283"/>
      <c r="I13" s="284"/>
      <c r="J13" s="290"/>
      <c r="K13" s="287"/>
      <c r="L13" s="287"/>
      <c r="M13" s="287"/>
      <c r="N13" s="287"/>
      <c r="O13" s="286"/>
      <c r="P13" s="290"/>
      <c r="Q13" s="287"/>
      <c r="R13" s="287"/>
      <c r="S13" s="287"/>
      <c r="T13" s="287"/>
      <c r="U13" s="286"/>
      <c r="V13" s="290"/>
      <c r="W13" s="287"/>
      <c r="X13" s="287"/>
      <c r="Y13" s="287"/>
      <c r="Z13" s="287"/>
      <c r="AA13" s="286"/>
      <c r="AB13" s="290"/>
      <c r="AC13" s="287"/>
      <c r="AD13" s="287"/>
      <c r="AE13" s="287"/>
      <c r="AF13" s="287"/>
      <c r="AG13" s="286"/>
      <c r="AH13" s="301"/>
      <c r="AI13" s="302"/>
      <c r="AJ13" s="302"/>
      <c r="AK13" s="302"/>
      <c r="AL13" s="302"/>
      <c r="AM13" s="303"/>
      <c r="AN13" s="84"/>
      <c r="AO13" s="246"/>
      <c r="AP13" s="247"/>
      <c r="AQ13" s="247"/>
      <c r="AR13" s="247"/>
      <c r="AS13" s="247"/>
      <c r="AT13" s="248"/>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80" ht="15" customHeight="1">
      <c r="A14" s="84"/>
      <c r="B14" s="238"/>
      <c r="C14" s="238"/>
      <c r="D14" s="239"/>
      <c r="E14" s="276" t="s">
        <v>115</v>
      </c>
      <c r="F14" s="277"/>
      <c r="G14" s="277"/>
      <c r="H14" s="277"/>
      <c r="I14" s="277"/>
      <c r="J14" s="313">
        <f>IF(AND('Mapa final'!$H$15="Alta",'Mapa final'!$L$15="Leve"),CONCATENATE("R",'Mapa final'!$A$15),"")</f>
      </c>
      <c r="K14" s="314"/>
      <c r="L14" s="314">
        <f>IF(AND('Mapa final'!$H$21="Alta",'Mapa final'!$L$21="Leve"),CONCATENATE("R",'Mapa final'!$A$21),"")</f>
      </c>
      <c r="M14" s="314"/>
      <c r="N14" s="314">
        <f>IF(AND('Mapa final'!$H$27="Alta",'Mapa final'!$L$27="Leve"),CONCATENATE("R",'Mapa final'!$A$27),"")</f>
      </c>
      <c r="O14" s="315"/>
      <c r="P14" s="313">
        <f>IF(AND('Mapa final'!$H$15="Alta",'Mapa final'!$L$15="Menor"),CONCATENATE("R",'Mapa final'!$A$15),"")</f>
      </c>
      <c r="Q14" s="314"/>
      <c r="R14" s="314">
        <f>IF(AND('Mapa final'!$H$21="Alta",'Mapa final'!$L$21="Menor"),CONCATENATE("R",'Mapa final'!$A$21),"")</f>
      </c>
      <c r="S14" s="314"/>
      <c r="T14" s="314">
        <f>IF(AND('Mapa final'!$H$27="Alta",'Mapa final'!$L$27="Menor"),CONCATENATE("R",'Mapa final'!$A$27),"")</f>
      </c>
      <c r="U14" s="315"/>
      <c r="V14" s="288">
        <f>IF(AND('Mapa final'!$H$15="Alta",'Mapa final'!$L$15="Moderado"),CONCATENATE("R",'Mapa final'!$A$15),"")</f>
      </c>
      <c r="W14" s="289"/>
      <c r="X14" s="289">
        <f>IF(AND('Mapa final'!$H$21="Alta",'Mapa final'!$L$21="Moderado"),CONCATENATE("R",'Mapa final'!$A$21),"")</f>
      </c>
      <c r="Y14" s="289"/>
      <c r="Z14" s="289">
        <f>IF(AND('Mapa final'!$H$27="Alta",'Mapa final'!$L$27="Moderado"),CONCATENATE("R",'Mapa final'!$A$27),"")</f>
      </c>
      <c r="AA14" s="291"/>
      <c r="AB14" s="288">
        <f>IF(AND('Mapa final'!$H$15="Alta",'Mapa final'!$L$15="Mayor"),CONCATENATE("R",'Mapa final'!$A$15),"")</f>
      </c>
      <c r="AC14" s="289"/>
      <c r="AD14" s="289">
        <f>IF(AND('Mapa final'!$H$21="Alta",'Mapa final'!$L$21="Mayor"),CONCATENATE("R",'Mapa final'!$A$21),"")</f>
      </c>
      <c r="AE14" s="289"/>
      <c r="AF14" s="289">
        <f>IF(AND('Mapa final'!$H$27="Alta",'Mapa final'!$L$27="Mayor"),CONCATENATE("R",'Mapa final'!$A$27),"")</f>
      </c>
      <c r="AG14" s="291"/>
      <c r="AH14" s="304">
        <f>IF(AND('Mapa final'!$H$15="Alta",'Mapa final'!$L$15="Catastrófico"),CONCATENATE("R",'Mapa final'!$A$15),"")</f>
      </c>
      <c r="AI14" s="305"/>
      <c r="AJ14" s="305">
        <f>IF(AND('Mapa final'!$H$21="Alta",'Mapa final'!$L$21="Catastrófico"),CONCATENATE("R",'Mapa final'!$A$21),"")</f>
      </c>
      <c r="AK14" s="305"/>
      <c r="AL14" s="305">
        <f>IF(AND('Mapa final'!$H$27="Alta",'Mapa final'!$L$27="Catastrófico"),CONCATENATE("R",'Mapa final'!$A$27),"")</f>
      </c>
      <c r="AM14" s="306"/>
      <c r="AN14" s="84"/>
      <c r="AO14" s="249" t="s">
        <v>80</v>
      </c>
      <c r="AP14" s="250"/>
      <c r="AQ14" s="250"/>
      <c r="AR14" s="250"/>
      <c r="AS14" s="250"/>
      <c r="AT14" s="251"/>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80" ht="15" customHeight="1">
      <c r="A15" s="84"/>
      <c r="B15" s="238"/>
      <c r="C15" s="238"/>
      <c r="D15" s="239"/>
      <c r="E15" s="279"/>
      <c r="F15" s="280"/>
      <c r="G15" s="280"/>
      <c r="H15" s="280"/>
      <c r="I15" s="293"/>
      <c r="J15" s="307"/>
      <c r="K15" s="308"/>
      <c r="L15" s="308"/>
      <c r="M15" s="308"/>
      <c r="N15" s="308"/>
      <c r="O15" s="309"/>
      <c r="P15" s="307"/>
      <c r="Q15" s="308"/>
      <c r="R15" s="308"/>
      <c r="S15" s="308"/>
      <c r="T15" s="308"/>
      <c r="U15" s="309"/>
      <c r="V15" s="290"/>
      <c r="W15" s="287"/>
      <c r="X15" s="287"/>
      <c r="Y15" s="287"/>
      <c r="Z15" s="287"/>
      <c r="AA15" s="286"/>
      <c r="AB15" s="290"/>
      <c r="AC15" s="287"/>
      <c r="AD15" s="287"/>
      <c r="AE15" s="287"/>
      <c r="AF15" s="287"/>
      <c r="AG15" s="286"/>
      <c r="AH15" s="298"/>
      <c r="AI15" s="299"/>
      <c r="AJ15" s="299"/>
      <c r="AK15" s="299"/>
      <c r="AL15" s="299"/>
      <c r="AM15" s="300"/>
      <c r="AN15" s="84"/>
      <c r="AO15" s="252"/>
      <c r="AP15" s="253"/>
      <c r="AQ15" s="253"/>
      <c r="AR15" s="253"/>
      <c r="AS15" s="253"/>
      <c r="AT15" s="25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80" ht="15" customHeight="1">
      <c r="A16" s="84"/>
      <c r="B16" s="238"/>
      <c r="C16" s="238"/>
      <c r="D16" s="239"/>
      <c r="E16" s="279"/>
      <c r="F16" s="280"/>
      <c r="G16" s="280"/>
      <c r="H16" s="280"/>
      <c r="I16" s="293"/>
      <c r="J16" s="307">
        <f>IF(AND('Mapa final'!$H$33="Alta",'Mapa final'!$L$33="Leve"),CONCATENATE("R",'Mapa final'!$A$33),"")</f>
      </c>
      <c r="K16" s="308"/>
      <c r="L16" s="308">
        <f>IF(AND('Mapa final'!$H$39="Alta",'Mapa final'!$L$39="Leve"),CONCATENATE("R",'Mapa final'!$A$39),"")</f>
      </c>
      <c r="M16" s="308"/>
      <c r="N16" s="308">
        <f>IF(AND('Mapa final'!$H$45="Alta",'Mapa final'!$L$45="Leve"),CONCATENATE("R",'Mapa final'!$A$45),"")</f>
      </c>
      <c r="O16" s="309"/>
      <c r="P16" s="307">
        <f>IF(AND('Mapa final'!$H$33="Alta",'Mapa final'!$L$33="Menor"),CONCATENATE("R",'Mapa final'!$A$33),"")</f>
      </c>
      <c r="Q16" s="308"/>
      <c r="R16" s="308">
        <f>IF(AND('Mapa final'!$H$39="Alta",'Mapa final'!$L$39="Menor"),CONCATENATE("R",'Mapa final'!$A$39),"")</f>
      </c>
      <c r="S16" s="308"/>
      <c r="T16" s="308">
        <f>IF(AND('Mapa final'!$H$45="Alta",'Mapa final'!$L$45="Menor"),CONCATENATE("R",'Mapa final'!$A$45),"")</f>
      </c>
      <c r="U16" s="309"/>
      <c r="V16" s="290">
        <f>IF(AND('Mapa final'!$H$33="Alta",'Mapa final'!$L$33="Moderado"),CONCATENATE("R",'Mapa final'!$A$33),"")</f>
      </c>
      <c r="W16" s="287"/>
      <c r="X16" s="285">
        <f>IF(AND('Mapa final'!$H$39="Alta",'Mapa final'!$L$39="Moderado"),CONCATENATE("R",'Mapa final'!$A$39),"")</f>
      </c>
      <c r="Y16" s="285"/>
      <c r="Z16" s="285">
        <f>IF(AND('Mapa final'!$H$45="Alta",'Mapa final'!$L$45="Moderado"),CONCATENATE("R",'Mapa final'!$A$45),"")</f>
      </c>
      <c r="AA16" s="286"/>
      <c r="AB16" s="290">
        <f>IF(AND('Mapa final'!$H$33="Alta",'Mapa final'!$L$33="Mayor"),CONCATENATE("R",'Mapa final'!$A$33),"")</f>
      </c>
      <c r="AC16" s="287"/>
      <c r="AD16" s="285">
        <f>IF(AND('Mapa final'!$H$39="Alta",'Mapa final'!$L$39="Mayor"),CONCATENATE("R",'Mapa final'!$A$39),"")</f>
      </c>
      <c r="AE16" s="285"/>
      <c r="AF16" s="285">
        <f>IF(AND('Mapa final'!$H$45="Alta",'Mapa final'!$L$45="Mayor"),CONCATENATE("R",'Mapa final'!$A$45),"")</f>
      </c>
      <c r="AG16" s="286"/>
      <c r="AH16" s="298">
        <f>IF(AND('Mapa final'!$H$33="Alta",'Mapa final'!$L$33="Catastrófico"),CONCATENATE("R",'Mapa final'!$A$33),"")</f>
      </c>
      <c r="AI16" s="299"/>
      <c r="AJ16" s="299">
        <f>IF(AND('Mapa final'!$H$39="Alta",'Mapa final'!$L$39="Catastrófico"),CONCATENATE("R",'Mapa final'!$A$39),"")</f>
      </c>
      <c r="AK16" s="299"/>
      <c r="AL16" s="299">
        <f>IF(AND('Mapa final'!$H$45="Alta",'Mapa final'!$L$45="Catastrófico"),CONCATENATE("R",'Mapa final'!$A$45),"")</f>
      </c>
      <c r="AM16" s="300"/>
      <c r="AN16" s="84"/>
      <c r="AO16" s="252"/>
      <c r="AP16" s="253"/>
      <c r="AQ16" s="253"/>
      <c r="AR16" s="253"/>
      <c r="AS16" s="253"/>
      <c r="AT16" s="25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c r="A17" s="84"/>
      <c r="B17" s="238"/>
      <c r="C17" s="238"/>
      <c r="D17" s="239"/>
      <c r="E17" s="279"/>
      <c r="F17" s="280"/>
      <c r="G17" s="280"/>
      <c r="H17" s="280"/>
      <c r="I17" s="293"/>
      <c r="J17" s="307"/>
      <c r="K17" s="308"/>
      <c r="L17" s="308"/>
      <c r="M17" s="308"/>
      <c r="N17" s="308"/>
      <c r="O17" s="309"/>
      <c r="P17" s="307"/>
      <c r="Q17" s="308"/>
      <c r="R17" s="308"/>
      <c r="S17" s="308"/>
      <c r="T17" s="308"/>
      <c r="U17" s="309"/>
      <c r="V17" s="290"/>
      <c r="W17" s="287"/>
      <c r="X17" s="285"/>
      <c r="Y17" s="285"/>
      <c r="Z17" s="285"/>
      <c r="AA17" s="286"/>
      <c r="AB17" s="290"/>
      <c r="AC17" s="287"/>
      <c r="AD17" s="285"/>
      <c r="AE17" s="285"/>
      <c r="AF17" s="285"/>
      <c r="AG17" s="286"/>
      <c r="AH17" s="298"/>
      <c r="AI17" s="299"/>
      <c r="AJ17" s="299"/>
      <c r="AK17" s="299"/>
      <c r="AL17" s="299"/>
      <c r="AM17" s="300"/>
      <c r="AN17" s="84"/>
      <c r="AO17" s="252"/>
      <c r="AP17" s="253"/>
      <c r="AQ17" s="253"/>
      <c r="AR17" s="253"/>
      <c r="AS17" s="253"/>
      <c r="AT17" s="25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c r="A18" s="84"/>
      <c r="B18" s="238"/>
      <c r="C18" s="238"/>
      <c r="D18" s="239"/>
      <c r="E18" s="279"/>
      <c r="F18" s="280"/>
      <c r="G18" s="280"/>
      <c r="H18" s="280"/>
      <c r="I18" s="293"/>
      <c r="J18" s="307">
        <f>IF(AND('Mapa final'!$H$51="Alta",'Mapa final'!$L$51="Leve"),CONCATENATE("R",'Mapa final'!$A$51),"")</f>
      </c>
      <c r="K18" s="308"/>
      <c r="L18" s="308">
        <f>IF(AND('Mapa final'!$H$57="Alta",'Mapa final'!$L$57="Leve"),CONCATENATE("R",'Mapa final'!$A$57),"")</f>
      </c>
      <c r="M18" s="308"/>
      <c r="N18" s="308">
        <f>IF(AND('Mapa final'!$H$63="Alta",'Mapa final'!$L$63="Leve"),CONCATENATE("R",'Mapa final'!$A$63),"")</f>
      </c>
      <c r="O18" s="309"/>
      <c r="P18" s="307">
        <f>IF(AND('Mapa final'!$H$51="Alta",'Mapa final'!$L$51="Menor"),CONCATENATE("R",'Mapa final'!$A$51),"")</f>
      </c>
      <c r="Q18" s="308"/>
      <c r="R18" s="308">
        <f>IF(AND('Mapa final'!$H$57="Alta",'Mapa final'!$L$57="Menor"),CONCATENATE("R",'Mapa final'!$A$57),"")</f>
      </c>
      <c r="S18" s="308"/>
      <c r="T18" s="308">
        <f>IF(AND('Mapa final'!$H$63="Alta",'Mapa final'!$L$63="Menor"),CONCATENATE("R",'Mapa final'!$A$63),"")</f>
      </c>
      <c r="U18" s="309"/>
      <c r="V18" s="290">
        <f>IF(AND('Mapa final'!$H$51="Alta",'Mapa final'!$L$51="Moderado"),CONCATENATE("R",'Mapa final'!$A$51),"")</f>
      </c>
      <c r="W18" s="287"/>
      <c r="X18" s="285">
        <f>IF(AND('Mapa final'!$H$57="Alta",'Mapa final'!$L$57="Moderado"),CONCATENATE("R",'Mapa final'!$A$57),"")</f>
      </c>
      <c r="Y18" s="285"/>
      <c r="Z18" s="285">
        <f>IF(AND('Mapa final'!$H$63="Alta",'Mapa final'!$L$63="Moderado"),CONCATENATE("R",'Mapa final'!$A$63),"")</f>
      </c>
      <c r="AA18" s="286"/>
      <c r="AB18" s="290">
        <f>IF(AND('Mapa final'!$H$51="Alta",'Mapa final'!$L$51="Mayor"),CONCATENATE("R",'Mapa final'!$A$51),"")</f>
      </c>
      <c r="AC18" s="287"/>
      <c r="AD18" s="285">
        <f>IF(AND('Mapa final'!$H$57="Alta",'Mapa final'!$L$57="Mayor"),CONCATENATE("R",'Mapa final'!$A$57),"")</f>
      </c>
      <c r="AE18" s="285"/>
      <c r="AF18" s="285">
        <f>IF(AND('Mapa final'!$H$63="Alta",'Mapa final'!$L$63="Mayor"),CONCATENATE("R",'Mapa final'!$A$63),"")</f>
      </c>
      <c r="AG18" s="286"/>
      <c r="AH18" s="298">
        <f>IF(AND('Mapa final'!$H$51="Alta",'Mapa final'!$L$51="Catastrófico"),CONCATENATE("R",'Mapa final'!$A$51),"")</f>
      </c>
      <c r="AI18" s="299"/>
      <c r="AJ18" s="299">
        <f>IF(AND('Mapa final'!$H$57="Alta",'Mapa final'!$L$57="Catastrófico"),CONCATENATE("R",'Mapa final'!$A$57),"")</f>
      </c>
      <c r="AK18" s="299"/>
      <c r="AL18" s="299">
        <f>IF(AND('Mapa final'!$H$63="Alta",'Mapa final'!$L$63="Catastrófico"),CONCATENATE("R",'Mapa final'!$A$63),"")</f>
      </c>
      <c r="AM18" s="300"/>
      <c r="AN18" s="84"/>
      <c r="AO18" s="252"/>
      <c r="AP18" s="253"/>
      <c r="AQ18" s="253"/>
      <c r="AR18" s="253"/>
      <c r="AS18" s="253"/>
      <c r="AT18" s="25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c r="A19" s="84"/>
      <c r="B19" s="238"/>
      <c r="C19" s="238"/>
      <c r="D19" s="239"/>
      <c r="E19" s="279"/>
      <c r="F19" s="280"/>
      <c r="G19" s="280"/>
      <c r="H19" s="280"/>
      <c r="I19" s="293"/>
      <c r="J19" s="307"/>
      <c r="K19" s="308"/>
      <c r="L19" s="308"/>
      <c r="M19" s="308"/>
      <c r="N19" s="308"/>
      <c r="O19" s="309"/>
      <c r="P19" s="307"/>
      <c r="Q19" s="308"/>
      <c r="R19" s="308"/>
      <c r="S19" s="308"/>
      <c r="T19" s="308"/>
      <c r="U19" s="309"/>
      <c r="V19" s="290"/>
      <c r="W19" s="287"/>
      <c r="X19" s="285"/>
      <c r="Y19" s="285"/>
      <c r="Z19" s="285"/>
      <c r="AA19" s="286"/>
      <c r="AB19" s="290"/>
      <c r="AC19" s="287"/>
      <c r="AD19" s="285"/>
      <c r="AE19" s="285"/>
      <c r="AF19" s="285"/>
      <c r="AG19" s="286"/>
      <c r="AH19" s="298"/>
      <c r="AI19" s="299"/>
      <c r="AJ19" s="299"/>
      <c r="AK19" s="299"/>
      <c r="AL19" s="299"/>
      <c r="AM19" s="300"/>
      <c r="AN19" s="84"/>
      <c r="AO19" s="252"/>
      <c r="AP19" s="253"/>
      <c r="AQ19" s="253"/>
      <c r="AR19" s="253"/>
      <c r="AS19" s="253"/>
      <c r="AT19" s="25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c r="A20" s="84"/>
      <c r="B20" s="238"/>
      <c r="C20" s="238"/>
      <c r="D20" s="239"/>
      <c r="E20" s="279"/>
      <c r="F20" s="280"/>
      <c r="G20" s="280"/>
      <c r="H20" s="280"/>
      <c r="I20" s="293"/>
      <c r="J20" s="307">
        <f>IF(AND('Mapa final'!$H$69="Alta",'Mapa final'!$L$69="Leve"),CONCATENATE("R",'Mapa final'!$A$69),"")</f>
      </c>
      <c r="K20" s="308"/>
      <c r="L20" s="308">
        <f>IF(AND('Mapa final'!$H$75="Alta",'Mapa final'!$L$75="Leve"),CONCATENATE("R",'Mapa final'!$A$75),"")</f>
      </c>
      <c r="M20" s="308"/>
      <c r="N20" s="308">
        <f>IF(AND('Mapa final'!$H$81="Alta",'Mapa final'!$L$81="Leve"),CONCATENATE("R",'Mapa final'!$A$81),"")</f>
      </c>
      <c r="O20" s="309"/>
      <c r="P20" s="307">
        <f>IF(AND('Mapa final'!$H$69="Alta",'Mapa final'!$L$69="Menor"),CONCATENATE("R",'Mapa final'!$A$69),"")</f>
      </c>
      <c r="Q20" s="308"/>
      <c r="R20" s="308">
        <f>IF(AND('Mapa final'!$H$75="Alta",'Mapa final'!$L$75="Menor"),CONCATENATE("R",'Mapa final'!$A$75),"")</f>
      </c>
      <c r="S20" s="308"/>
      <c r="T20" s="308">
        <f>IF(AND('Mapa final'!$H$81="Alta",'Mapa final'!$L$81="Menor"),CONCATENATE("R",'Mapa final'!$A$81),"")</f>
      </c>
      <c r="U20" s="309"/>
      <c r="V20" s="290">
        <f>IF(AND('Mapa final'!$H$69="Alta",'Mapa final'!$L$69="Moderado"),CONCATENATE("R",'Mapa final'!$A$69),"")</f>
      </c>
      <c r="W20" s="287"/>
      <c r="X20" s="285">
        <f>IF(AND('Mapa final'!$H$75="Alta",'Mapa final'!$L$75="Moderado"),CONCATENATE("R",'Mapa final'!$A$75),"")</f>
      </c>
      <c r="Y20" s="285"/>
      <c r="Z20" s="285">
        <f>IF(AND('Mapa final'!$H$81="Alta",'Mapa final'!$L$81="Moderado"),CONCATENATE("R",'Mapa final'!$A$81),"")</f>
      </c>
      <c r="AA20" s="286"/>
      <c r="AB20" s="290">
        <f>IF(AND('Mapa final'!$H$69="Alta",'Mapa final'!$L$69="Mayor"),CONCATENATE("R",'Mapa final'!$A$69),"")</f>
      </c>
      <c r="AC20" s="287"/>
      <c r="AD20" s="285">
        <f>IF(AND('Mapa final'!$H$75="Alta",'Mapa final'!$L$75="Mayor"),CONCATENATE("R",'Mapa final'!$A$75),"")</f>
      </c>
      <c r="AE20" s="285"/>
      <c r="AF20" s="285">
        <f>IF(AND('Mapa final'!$H$81="Alta",'Mapa final'!$L$81="Mayor"),CONCATENATE("R",'Mapa final'!$A$81),"")</f>
      </c>
      <c r="AG20" s="286"/>
      <c r="AH20" s="298">
        <f>IF(AND('Mapa final'!$H$69="Alta",'Mapa final'!$L$69="Catastrófico"),CONCATENATE("R",'Mapa final'!$A$69),"")</f>
      </c>
      <c r="AI20" s="299"/>
      <c r="AJ20" s="299">
        <f>IF(AND('Mapa final'!$H$75="Alta",'Mapa final'!$L$75="Catastrófico"),CONCATENATE("R",'Mapa final'!$A$75),"")</f>
      </c>
      <c r="AK20" s="299"/>
      <c r="AL20" s="299">
        <f>IF(AND('Mapa final'!$H$81="Alta",'Mapa final'!$L$81="Catastrófico"),CONCATENATE("R",'Mapa final'!$A$81),"")</f>
      </c>
      <c r="AM20" s="300"/>
      <c r="AN20" s="84"/>
      <c r="AO20" s="252"/>
      <c r="AP20" s="253"/>
      <c r="AQ20" s="253"/>
      <c r="AR20" s="253"/>
      <c r="AS20" s="253"/>
      <c r="AT20" s="25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c r="A21" s="84"/>
      <c r="B21" s="238"/>
      <c r="C21" s="238"/>
      <c r="D21" s="239"/>
      <c r="E21" s="282"/>
      <c r="F21" s="283"/>
      <c r="G21" s="283"/>
      <c r="H21" s="283"/>
      <c r="I21" s="283"/>
      <c r="J21" s="310"/>
      <c r="K21" s="311"/>
      <c r="L21" s="311"/>
      <c r="M21" s="311"/>
      <c r="N21" s="311"/>
      <c r="O21" s="312"/>
      <c r="P21" s="310"/>
      <c r="Q21" s="311"/>
      <c r="R21" s="311"/>
      <c r="S21" s="311"/>
      <c r="T21" s="311"/>
      <c r="U21" s="312"/>
      <c r="V21" s="295"/>
      <c r="W21" s="296"/>
      <c r="X21" s="296"/>
      <c r="Y21" s="296"/>
      <c r="Z21" s="296"/>
      <c r="AA21" s="297"/>
      <c r="AB21" s="295"/>
      <c r="AC21" s="296"/>
      <c r="AD21" s="296"/>
      <c r="AE21" s="296"/>
      <c r="AF21" s="296"/>
      <c r="AG21" s="297"/>
      <c r="AH21" s="301"/>
      <c r="AI21" s="302"/>
      <c r="AJ21" s="302"/>
      <c r="AK21" s="302"/>
      <c r="AL21" s="302"/>
      <c r="AM21" s="303"/>
      <c r="AN21" s="84"/>
      <c r="AO21" s="255"/>
      <c r="AP21" s="256"/>
      <c r="AQ21" s="256"/>
      <c r="AR21" s="256"/>
      <c r="AS21" s="256"/>
      <c r="AT21" s="257"/>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ht="14.25">
      <c r="A22" s="84"/>
      <c r="B22" s="238"/>
      <c r="C22" s="238"/>
      <c r="D22" s="239"/>
      <c r="E22" s="276" t="s">
        <v>117</v>
      </c>
      <c r="F22" s="277"/>
      <c r="G22" s="277"/>
      <c r="H22" s="277"/>
      <c r="I22" s="278"/>
      <c r="J22" s="313">
        <f>IF(AND('Mapa final'!$H$15="Media",'Mapa final'!$L$15="Leve"),CONCATENATE("R",'Mapa final'!$A$15),"")</f>
      </c>
      <c r="K22" s="314"/>
      <c r="L22" s="314">
        <f>IF(AND('Mapa final'!$H$21="Media",'Mapa final'!$L$21="Leve"),CONCATENATE("R",'Mapa final'!$A$21),"")</f>
      </c>
      <c r="M22" s="314"/>
      <c r="N22" s="314">
        <f>IF(AND('Mapa final'!$H$27="Media",'Mapa final'!$L$27="Leve"),CONCATENATE("R",'Mapa final'!$A$27),"")</f>
      </c>
      <c r="O22" s="315"/>
      <c r="P22" s="313">
        <f>IF(AND('Mapa final'!$H$15="Media",'Mapa final'!$L$15="Menor"),CONCATENATE("R",'Mapa final'!$A$15),"")</f>
      </c>
      <c r="Q22" s="314"/>
      <c r="R22" s="314">
        <f>IF(AND('Mapa final'!$H$21="Media",'Mapa final'!$L$21="Menor"),CONCATENATE("R",'Mapa final'!$A$21),"")</f>
      </c>
      <c r="S22" s="314"/>
      <c r="T22" s="314">
        <f>IF(AND('Mapa final'!$H$27="Media",'Mapa final'!$L$27="Menor"),CONCATENATE("R",'Mapa final'!$A$27),"")</f>
      </c>
      <c r="U22" s="315"/>
      <c r="V22" s="313">
        <f>IF(AND('Mapa final'!$H$15="Media",'Mapa final'!$L$15="Moderado"),CONCATENATE("R",'Mapa final'!$A$15),"")</f>
      </c>
      <c r="W22" s="314"/>
      <c r="X22" s="314">
        <f>IF(AND('Mapa final'!$H$21="Media",'Mapa final'!$L$21="Moderado"),CONCATENATE("R",'Mapa final'!$A$21),"")</f>
      </c>
      <c r="Y22" s="314"/>
      <c r="Z22" s="314">
        <f>IF(AND('Mapa final'!$H$27="Media",'Mapa final'!$L$27="Moderado"),CONCATENATE("R",'Mapa final'!$A$27),"")</f>
      </c>
      <c r="AA22" s="315"/>
      <c r="AB22" s="288" t="str">
        <f>IF(AND('Mapa final'!$H$15="Media",'Mapa final'!$L$15="Mayor"),CONCATENATE("R",'Mapa final'!$A$15),"")</f>
        <v>R1</v>
      </c>
      <c r="AC22" s="289"/>
      <c r="AD22" s="289" t="str">
        <f>IF(AND('Mapa final'!$H$21="Media",'Mapa final'!$L$21="Mayor"),CONCATENATE("R",'Mapa final'!$A$21),"")</f>
        <v>R2</v>
      </c>
      <c r="AE22" s="289"/>
      <c r="AF22" s="289">
        <f>IF(AND('Mapa final'!$H$27="Media",'Mapa final'!$L$27="Mayor"),CONCATENATE("R",'Mapa final'!$A$27),"")</f>
      </c>
      <c r="AG22" s="291"/>
      <c r="AH22" s="304">
        <f>IF(AND('Mapa final'!$H$15="Media",'Mapa final'!$L$15="Catastrófico"),CONCATENATE("R",'Mapa final'!$A$15),"")</f>
      </c>
      <c r="AI22" s="305"/>
      <c r="AJ22" s="305">
        <f>IF(AND('Mapa final'!$H$21="Media",'Mapa final'!$L$21="Catastrófico"),CONCATENATE("R",'Mapa final'!$A$21),"")</f>
      </c>
      <c r="AK22" s="305"/>
      <c r="AL22" s="305">
        <f>IF(AND('Mapa final'!$H$27="Media",'Mapa final'!$L$27="Catastrófico"),CONCATENATE("R",'Mapa final'!$A$27),"")</f>
      </c>
      <c r="AM22" s="306"/>
      <c r="AN22" s="84"/>
      <c r="AO22" s="258" t="s">
        <v>81</v>
      </c>
      <c r="AP22" s="259"/>
      <c r="AQ22" s="259"/>
      <c r="AR22" s="259"/>
      <c r="AS22" s="259"/>
      <c r="AT22" s="260"/>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ht="14.25">
      <c r="A23" s="84"/>
      <c r="B23" s="238"/>
      <c r="C23" s="238"/>
      <c r="D23" s="239"/>
      <c r="E23" s="279"/>
      <c r="F23" s="280"/>
      <c r="G23" s="280"/>
      <c r="H23" s="280"/>
      <c r="I23" s="281"/>
      <c r="J23" s="307"/>
      <c r="K23" s="308"/>
      <c r="L23" s="308"/>
      <c r="M23" s="308"/>
      <c r="N23" s="308"/>
      <c r="O23" s="309"/>
      <c r="P23" s="307"/>
      <c r="Q23" s="308"/>
      <c r="R23" s="308"/>
      <c r="S23" s="308"/>
      <c r="T23" s="308"/>
      <c r="U23" s="309"/>
      <c r="V23" s="307"/>
      <c r="W23" s="308"/>
      <c r="X23" s="308"/>
      <c r="Y23" s="308"/>
      <c r="Z23" s="308"/>
      <c r="AA23" s="309"/>
      <c r="AB23" s="290"/>
      <c r="AC23" s="287"/>
      <c r="AD23" s="287"/>
      <c r="AE23" s="287"/>
      <c r="AF23" s="287"/>
      <c r="AG23" s="286"/>
      <c r="AH23" s="298"/>
      <c r="AI23" s="299"/>
      <c r="AJ23" s="299"/>
      <c r="AK23" s="299"/>
      <c r="AL23" s="299"/>
      <c r="AM23" s="300"/>
      <c r="AN23" s="84"/>
      <c r="AO23" s="261"/>
      <c r="AP23" s="262"/>
      <c r="AQ23" s="262"/>
      <c r="AR23" s="262"/>
      <c r="AS23" s="262"/>
      <c r="AT23" s="263"/>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ht="14.25">
      <c r="A24" s="84"/>
      <c r="B24" s="238"/>
      <c r="C24" s="238"/>
      <c r="D24" s="239"/>
      <c r="E24" s="279"/>
      <c r="F24" s="280"/>
      <c r="G24" s="280"/>
      <c r="H24" s="280"/>
      <c r="I24" s="281"/>
      <c r="J24" s="307">
        <f>IF(AND('Mapa final'!$H$33="Media",'Mapa final'!$L$33="Leve"),CONCATENATE("R",'Mapa final'!$A$33),"")</f>
      </c>
      <c r="K24" s="308"/>
      <c r="L24" s="308">
        <f>IF(AND('Mapa final'!$H$39="Media",'Mapa final'!$L$39="Leve"),CONCATENATE("R",'Mapa final'!$A$39),"")</f>
      </c>
      <c r="M24" s="308"/>
      <c r="N24" s="308">
        <f>IF(AND('Mapa final'!$H$45="Media",'Mapa final'!$L$45="Leve"),CONCATENATE("R",'Mapa final'!$A$45),"")</f>
      </c>
      <c r="O24" s="309"/>
      <c r="P24" s="307">
        <f>IF(AND('Mapa final'!$H$33="Media",'Mapa final'!$L$33="Menor"),CONCATENATE("R",'Mapa final'!$A$33),"")</f>
      </c>
      <c r="Q24" s="308"/>
      <c r="R24" s="308">
        <f>IF(AND('Mapa final'!$H$39="Media",'Mapa final'!$L$39="Menor"),CONCATENATE("R",'Mapa final'!$A$39),"")</f>
      </c>
      <c r="S24" s="308"/>
      <c r="T24" s="308">
        <f>IF(AND('Mapa final'!$H$45="Media",'Mapa final'!$L$45="Menor"),CONCATENATE("R",'Mapa final'!$A$45),"")</f>
      </c>
      <c r="U24" s="309"/>
      <c r="V24" s="307">
        <f>IF(AND('Mapa final'!$H$33="Media",'Mapa final'!$L$33="Moderado"),CONCATENATE("R",'Mapa final'!$A$33),"")</f>
      </c>
      <c r="W24" s="308"/>
      <c r="X24" s="308">
        <f>IF(AND('Mapa final'!$H$39="Media",'Mapa final'!$L$39="Moderado"),CONCATENATE("R",'Mapa final'!$A$39),"")</f>
      </c>
      <c r="Y24" s="308"/>
      <c r="Z24" s="308">
        <f>IF(AND('Mapa final'!$H$45="Media",'Mapa final'!$L$45="Moderado"),CONCATENATE("R",'Mapa final'!$A$45),"")</f>
      </c>
      <c r="AA24" s="309"/>
      <c r="AB24" s="290">
        <f>IF(AND('Mapa final'!$H$33="Media",'Mapa final'!$L$33="Mayor"),CONCATENATE("R",'Mapa final'!$A$33),"")</f>
      </c>
      <c r="AC24" s="287"/>
      <c r="AD24" s="285">
        <f>IF(AND('Mapa final'!$H$39="Media",'Mapa final'!$L$39="Mayor"),CONCATENATE("R",'Mapa final'!$A$39),"")</f>
      </c>
      <c r="AE24" s="285"/>
      <c r="AF24" s="285">
        <f>IF(AND('Mapa final'!$H$45="Media",'Mapa final'!$L$45="Mayor"),CONCATENATE("R",'Mapa final'!$A$45),"")</f>
      </c>
      <c r="AG24" s="286"/>
      <c r="AH24" s="298">
        <f>IF(AND('Mapa final'!$H$33="Media",'Mapa final'!$L$33="Catastrófico"),CONCATENATE("R",'Mapa final'!$A$33),"")</f>
      </c>
      <c r="AI24" s="299"/>
      <c r="AJ24" s="299">
        <f>IF(AND('Mapa final'!$H$39="Media",'Mapa final'!$L$39="Catastrófico"),CONCATENATE("R",'Mapa final'!$A$39),"")</f>
      </c>
      <c r="AK24" s="299"/>
      <c r="AL24" s="299">
        <f>IF(AND('Mapa final'!$H$45="Media",'Mapa final'!$L$45="Catastrófico"),CONCATENATE("R",'Mapa final'!$A$45),"")</f>
      </c>
      <c r="AM24" s="300"/>
      <c r="AN24" s="84"/>
      <c r="AO24" s="261"/>
      <c r="AP24" s="262"/>
      <c r="AQ24" s="262"/>
      <c r="AR24" s="262"/>
      <c r="AS24" s="262"/>
      <c r="AT24" s="263"/>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ht="14.25">
      <c r="A25" s="84"/>
      <c r="B25" s="238"/>
      <c r="C25" s="238"/>
      <c r="D25" s="239"/>
      <c r="E25" s="279"/>
      <c r="F25" s="280"/>
      <c r="G25" s="280"/>
      <c r="H25" s="280"/>
      <c r="I25" s="281"/>
      <c r="J25" s="307"/>
      <c r="K25" s="308"/>
      <c r="L25" s="308"/>
      <c r="M25" s="308"/>
      <c r="N25" s="308"/>
      <c r="O25" s="309"/>
      <c r="P25" s="307"/>
      <c r="Q25" s="308"/>
      <c r="R25" s="308"/>
      <c r="S25" s="308"/>
      <c r="T25" s="308"/>
      <c r="U25" s="309"/>
      <c r="V25" s="307"/>
      <c r="W25" s="308"/>
      <c r="X25" s="308"/>
      <c r="Y25" s="308"/>
      <c r="Z25" s="308"/>
      <c r="AA25" s="309"/>
      <c r="AB25" s="290"/>
      <c r="AC25" s="287"/>
      <c r="AD25" s="285"/>
      <c r="AE25" s="285"/>
      <c r="AF25" s="285"/>
      <c r="AG25" s="286"/>
      <c r="AH25" s="298"/>
      <c r="AI25" s="299"/>
      <c r="AJ25" s="299"/>
      <c r="AK25" s="299"/>
      <c r="AL25" s="299"/>
      <c r="AM25" s="300"/>
      <c r="AN25" s="84"/>
      <c r="AO25" s="261"/>
      <c r="AP25" s="262"/>
      <c r="AQ25" s="262"/>
      <c r="AR25" s="262"/>
      <c r="AS25" s="262"/>
      <c r="AT25" s="263"/>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ht="14.25">
      <c r="A26" s="84"/>
      <c r="B26" s="238"/>
      <c r="C26" s="238"/>
      <c r="D26" s="239"/>
      <c r="E26" s="279"/>
      <c r="F26" s="280"/>
      <c r="G26" s="280"/>
      <c r="H26" s="280"/>
      <c r="I26" s="281"/>
      <c r="J26" s="307">
        <f>IF(AND('Mapa final'!$H$51="Media",'Mapa final'!$L$51="Leve"),CONCATENATE("R",'Mapa final'!$A$51),"")</f>
      </c>
      <c r="K26" s="308"/>
      <c r="L26" s="308">
        <f>IF(AND('Mapa final'!$H$57="Media",'Mapa final'!$L$57="Leve"),CONCATENATE("R",'Mapa final'!$A$57),"")</f>
      </c>
      <c r="M26" s="308"/>
      <c r="N26" s="308">
        <f>IF(AND('Mapa final'!$H$63="Media",'Mapa final'!$L$63="Leve"),CONCATENATE("R",'Mapa final'!$A$63),"")</f>
      </c>
      <c r="O26" s="309"/>
      <c r="P26" s="307">
        <f>IF(AND('Mapa final'!$H$51="Media",'Mapa final'!$L$51="Menor"),CONCATENATE("R",'Mapa final'!$A$51),"")</f>
      </c>
      <c r="Q26" s="308"/>
      <c r="R26" s="308">
        <f>IF(AND('Mapa final'!$H$57="Media",'Mapa final'!$L$57="Menor"),CONCATENATE("R",'Mapa final'!$A$57),"")</f>
      </c>
      <c r="S26" s="308"/>
      <c r="T26" s="308">
        <f>IF(AND('Mapa final'!$H$63="Media",'Mapa final'!$L$63="Menor"),CONCATENATE("R",'Mapa final'!$A$63),"")</f>
      </c>
      <c r="U26" s="309"/>
      <c r="V26" s="307">
        <f>IF(AND('Mapa final'!$H$51="Media",'Mapa final'!$L$51="Moderado"),CONCATENATE("R",'Mapa final'!$A$51),"")</f>
      </c>
      <c r="W26" s="308"/>
      <c r="X26" s="308">
        <f>IF(AND('Mapa final'!$H$57="Media",'Mapa final'!$L$57="Moderado"),CONCATENATE("R",'Mapa final'!$A$57),"")</f>
      </c>
      <c r="Y26" s="308"/>
      <c r="Z26" s="308">
        <f>IF(AND('Mapa final'!$H$63="Media",'Mapa final'!$L$63="Moderado"),CONCATENATE("R",'Mapa final'!$A$63),"")</f>
      </c>
      <c r="AA26" s="309"/>
      <c r="AB26" s="290">
        <f>IF(AND('Mapa final'!$H$51="Media",'Mapa final'!$L$51="Mayor"),CONCATENATE("R",'Mapa final'!$A$51),"")</f>
      </c>
      <c r="AC26" s="287"/>
      <c r="AD26" s="285">
        <f>IF(AND('Mapa final'!$H$57="Media",'Mapa final'!$L$57="Mayor"),CONCATENATE("R",'Mapa final'!$A$57),"")</f>
      </c>
      <c r="AE26" s="285"/>
      <c r="AF26" s="285">
        <f>IF(AND('Mapa final'!$H$63="Media",'Mapa final'!$L$63="Mayor"),CONCATENATE("R",'Mapa final'!$A$63),"")</f>
      </c>
      <c r="AG26" s="286"/>
      <c r="AH26" s="298">
        <f>IF(AND('Mapa final'!$H$51="Media",'Mapa final'!$L$51="Catastrófico"),CONCATENATE("R",'Mapa final'!$A$51),"")</f>
      </c>
      <c r="AI26" s="299"/>
      <c r="AJ26" s="299">
        <f>IF(AND('Mapa final'!$H$57="Media",'Mapa final'!$L$57="Catastrófico"),CONCATENATE("R",'Mapa final'!$A$57),"")</f>
      </c>
      <c r="AK26" s="299"/>
      <c r="AL26" s="299">
        <f>IF(AND('Mapa final'!$H$63="Media",'Mapa final'!$L$63="Catastrófico"),CONCATENATE("R",'Mapa final'!$A$63),"")</f>
      </c>
      <c r="AM26" s="300"/>
      <c r="AN26" s="84"/>
      <c r="AO26" s="261"/>
      <c r="AP26" s="262"/>
      <c r="AQ26" s="262"/>
      <c r="AR26" s="262"/>
      <c r="AS26" s="262"/>
      <c r="AT26" s="263"/>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ht="14.25">
      <c r="A27" s="84"/>
      <c r="B27" s="238"/>
      <c r="C27" s="238"/>
      <c r="D27" s="239"/>
      <c r="E27" s="279"/>
      <c r="F27" s="280"/>
      <c r="G27" s="280"/>
      <c r="H27" s="280"/>
      <c r="I27" s="281"/>
      <c r="J27" s="307"/>
      <c r="K27" s="308"/>
      <c r="L27" s="308"/>
      <c r="M27" s="308"/>
      <c r="N27" s="308"/>
      <c r="O27" s="309"/>
      <c r="P27" s="307"/>
      <c r="Q27" s="308"/>
      <c r="R27" s="308"/>
      <c r="S27" s="308"/>
      <c r="T27" s="308"/>
      <c r="U27" s="309"/>
      <c r="V27" s="307"/>
      <c r="W27" s="308"/>
      <c r="X27" s="308"/>
      <c r="Y27" s="308"/>
      <c r="Z27" s="308"/>
      <c r="AA27" s="309"/>
      <c r="AB27" s="290"/>
      <c r="AC27" s="287"/>
      <c r="AD27" s="285"/>
      <c r="AE27" s="285"/>
      <c r="AF27" s="285"/>
      <c r="AG27" s="286"/>
      <c r="AH27" s="298"/>
      <c r="AI27" s="299"/>
      <c r="AJ27" s="299"/>
      <c r="AK27" s="299"/>
      <c r="AL27" s="299"/>
      <c r="AM27" s="300"/>
      <c r="AN27" s="84"/>
      <c r="AO27" s="261"/>
      <c r="AP27" s="262"/>
      <c r="AQ27" s="262"/>
      <c r="AR27" s="262"/>
      <c r="AS27" s="262"/>
      <c r="AT27" s="263"/>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ht="14.25">
      <c r="A28" s="84"/>
      <c r="B28" s="238"/>
      <c r="C28" s="238"/>
      <c r="D28" s="239"/>
      <c r="E28" s="279"/>
      <c r="F28" s="280"/>
      <c r="G28" s="280"/>
      <c r="H28" s="280"/>
      <c r="I28" s="281"/>
      <c r="J28" s="307">
        <f>IF(AND('Mapa final'!$H$69="Media",'Mapa final'!$L$69="Leve"),CONCATENATE("R",'Mapa final'!$A$69),"")</f>
      </c>
      <c r="K28" s="308"/>
      <c r="L28" s="308">
        <f>IF(AND('Mapa final'!$H$75="Media",'Mapa final'!$L$75="Leve"),CONCATENATE("R",'Mapa final'!$A$75),"")</f>
      </c>
      <c r="M28" s="308"/>
      <c r="N28" s="308">
        <f>IF(AND('Mapa final'!$H$81="Media",'Mapa final'!$L$81="Leve"),CONCATENATE("R",'Mapa final'!$A$81),"")</f>
      </c>
      <c r="O28" s="309"/>
      <c r="P28" s="307">
        <f>IF(AND('Mapa final'!$H$69="Media",'Mapa final'!$L$69="Menor"),CONCATENATE("R",'Mapa final'!$A$69),"")</f>
      </c>
      <c r="Q28" s="308"/>
      <c r="R28" s="308">
        <f>IF(AND('Mapa final'!$H$75="Media",'Mapa final'!$L$75="Menor"),CONCATENATE("R",'Mapa final'!$A$75),"")</f>
      </c>
      <c r="S28" s="308"/>
      <c r="T28" s="308">
        <f>IF(AND('Mapa final'!$H$81="Media",'Mapa final'!$L$81="Menor"),CONCATENATE("R",'Mapa final'!$A$81),"")</f>
      </c>
      <c r="U28" s="309"/>
      <c r="V28" s="307">
        <f>IF(AND('Mapa final'!$H$69="Media",'Mapa final'!$L$69="Moderado"),CONCATENATE("R",'Mapa final'!$A$69),"")</f>
      </c>
      <c r="W28" s="308"/>
      <c r="X28" s="308">
        <f>IF(AND('Mapa final'!$H$75="Media",'Mapa final'!$L$75="Moderado"),CONCATENATE("R",'Mapa final'!$A$75),"")</f>
      </c>
      <c r="Y28" s="308"/>
      <c r="Z28" s="308">
        <f>IF(AND('Mapa final'!$H$81="Media",'Mapa final'!$L$81="Moderado"),CONCATENATE("R",'Mapa final'!$A$81),"")</f>
      </c>
      <c r="AA28" s="309"/>
      <c r="AB28" s="290">
        <f>IF(AND('Mapa final'!$H$69="Media",'Mapa final'!$L$69="Mayor"),CONCATENATE("R",'Mapa final'!$A$69),"")</f>
      </c>
      <c r="AC28" s="287"/>
      <c r="AD28" s="285">
        <f>IF(AND('Mapa final'!$H$75="Media",'Mapa final'!$L$75="Mayor"),CONCATENATE("R",'Mapa final'!$A$75),"")</f>
      </c>
      <c r="AE28" s="285"/>
      <c r="AF28" s="285">
        <f>IF(AND('Mapa final'!$H$81="Media",'Mapa final'!$L$81="Mayor"),CONCATENATE("R",'Mapa final'!$A$81),"")</f>
      </c>
      <c r="AG28" s="286"/>
      <c r="AH28" s="298">
        <f>IF(AND('Mapa final'!$H$69="Media",'Mapa final'!$L$69="Catastrófico"),CONCATENATE("R",'Mapa final'!$A$69),"")</f>
      </c>
      <c r="AI28" s="299"/>
      <c r="AJ28" s="299">
        <f>IF(AND('Mapa final'!$H$75="Media",'Mapa final'!$L$75="Catastrófico"),CONCATENATE("R",'Mapa final'!$A$75),"")</f>
      </c>
      <c r="AK28" s="299"/>
      <c r="AL28" s="299">
        <f>IF(AND('Mapa final'!$H$81="Media",'Mapa final'!$L$81="Catastrófico"),CONCATENATE("R",'Mapa final'!$A$81),"")</f>
      </c>
      <c r="AM28" s="300"/>
      <c r="AN28" s="84"/>
      <c r="AO28" s="261"/>
      <c r="AP28" s="262"/>
      <c r="AQ28" s="262"/>
      <c r="AR28" s="262"/>
      <c r="AS28" s="262"/>
      <c r="AT28" s="263"/>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 thickBot="1">
      <c r="A29" s="84"/>
      <c r="B29" s="238"/>
      <c r="C29" s="238"/>
      <c r="D29" s="239"/>
      <c r="E29" s="282"/>
      <c r="F29" s="283"/>
      <c r="G29" s="283"/>
      <c r="H29" s="283"/>
      <c r="I29" s="284"/>
      <c r="J29" s="307"/>
      <c r="K29" s="308"/>
      <c r="L29" s="308"/>
      <c r="M29" s="308"/>
      <c r="N29" s="308"/>
      <c r="O29" s="309"/>
      <c r="P29" s="310"/>
      <c r="Q29" s="311"/>
      <c r="R29" s="311"/>
      <c r="S29" s="311"/>
      <c r="T29" s="311"/>
      <c r="U29" s="312"/>
      <c r="V29" s="310"/>
      <c r="W29" s="311"/>
      <c r="X29" s="311"/>
      <c r="Y29" s="311"/>
      <c r="Z29" s="311"/>
      <c r="AA29" s="312"/>
      <c r="AB29" s="295"/>
      <c r="AC29" s="296"/>
      <c r="AD29" s="296"/>
      <c r="AE29" s="296"/>
      <c r="AF29" s="296"/>
      <c r="AG29" s="297"/>
      <c r="AH29" s="301"/>
      <c r="AI29" s="302"/>
      <c r="AJ29" s="302"/>
      <c r="AK29" s="302"/>
      <c r="AL29" s="302"/>
      <c r="AM29" s="303"/>
      <c r="AN29" s="84"/>
      <c r="AO29" s="264"/>
      <c r="AP29" s="265"/>
      <c r="AQ29" s="265"/>
      <c r="AR29" s="265"/>
      <c r="AS29" s="265"/>
      <c r="AT29" s="266"/>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ht="14.25">
      <c r="A30" s="84"/>
      <c r="B30" s="238"/>
      <c r="C30" s="238"/>
      <c r="D30" s="239"/>
      <c r="E30" s="276" t="s">
        <v>114</v>
      </c>
      <c r="F30" s="277"/>
      <c r="G30" s="277"/>
      <c r="H30" s="277"/>
      <c r="I30" s="277"/>
      <c r="J30" s="322">
        <f>IF(AND('Mapa final'!$H$15="Baja",'Mapa final'!$L$15="Leve"),CONCATENATE("R",'Mapa final'!$A$15),"")</f>
      </c>
      <c r="K30" s="323"/>
      <c r="L30" s="323">
        <f>IF(AND('Mapa final'!$H$21="Baja",'Mapa final'!$L$21="Leve"),CONCATENATE("R",'Mapa final'!$A$21),"")</f>
      </c>
      <c r="M30" s="323"/>
      <c r="N30" s="323">
        <f>IF(AND('Mapa final'!$H$27="Baja",'Mapa final'!$L$27="Leve"),CONCATENATE("R",'Mapa final'!$A$27),"")</f>
      </c>
      <c r="O30" s="324"/>
      <c r="P30" s="314">
        <f>IF(AND('Mapa final'!$H$15="Baja",'Mapa final'!$L$15="Menor"),CONCATENATE("R",'Mapa final'!$A$15),"")</f>
      </c>
      <c r="Q30" s="314"/>
      <c r="R30" s="314">
        <f>IF(AND('Mapa final'!$H$21="Baja",'Mapa final'!$L$21="Menor"),CONCATENATE("R",'Mapa final'!$A$21),"")</f>
      </c>
      <c r="S30" s="314"/>
      <c r="T30" s="314">
        <f>IF(AND('Mapa final'!$H$27="Baja",'Mapa final'!$L$27="Menor"),CONCATENATE("R",'Mapa final'!$A$27),"")</f>
      </c>
      <c r="U30" s="315"/>
      <c r="V30" s="313">
        <f>IF(AND('Mapa final'!$H$15="Baja",'Mapa final'!$L$15="Moderado"),CONCATENATE("R",'Mapa final'!$A$15),"")</f>
      </c>
      <c r="W30" s="314"/>
      <c r="X30" s="314">
        <f>IF(AND('Mapa final'!$H$21="Baja",'Mapa final'!$L$21="Moderado"),CONCATENATE("R",'Mapa final'!$A$21),"")</f>
      </c>
      <c r="Y30" s="314"/>
      <c r="Z30" s="314">
        <f>IF(AND('Mapa final'!$H$27="Baja",'Mapa final'!$L$27="Moderado"),CONCATENATE("R",'Mapa final'!$A$27),"")</f>
      </c>
      <c r="AA30" s="315"/>
      <c r="AB30" s="288">
        <f>IF(AND('Mapa final'!$H$15="Baja",'Mapa final'!$L$15="Mayor"),CONCATENATE("R",'Mapa final'!$A$15),"")</f>
      </c>
      <c r="AC30" s="289"/>
      <c r="AD30" s="289">
        <f>IF(AND('Mapa final'!$H$21="Baja",'Mapa final'!$L$21="Mayor"),CONCATENATE("R",'Mapa final'!$A$21),"")</f>
      </c>
      <c r="AE30" s="289"/>
      <c r="AF30" s="289">
        <f>IF(AND('Mapa final'!$H$27="Baja",'Mapa final'!$L$27="Mayor"),CONCATENATE("R",'Mapa final'!$A$27),"")</f>
      </c>
      <c r="AG30" s="291"/>
      <c r="AH30" s="304">
        <f>IF(AND('Mapa final'!$H$15="Baja",'Mapa final'!$L$15="Catastrófico"),CONCATENATE("R",'Mapa final'!$A$15),"")</f>
      </c>
      <c r="AI30" s="305"/>
      <c r="AJ30" s="305">
        <f>IF(AND('Mapa final'!$H$21="Baja",'Mapa final'!$L$21="Catastrófico"),CONCATENATE("R",'Mapa final'!$A$21),"")</f>
      </c>
      <c r="AK30" s="305"/>
      <c r="AL30" s="305">
        <f>IF(AND('Mapa final'!$H$27="Baja",'Mapa final'!$L$27="Catastrófico"),CONCATENATE("R",'Mapa final'!$A$27),"")</f>
      </c>
      <c r="AM30" s="306"/>
      <c r="AN30" s="84"/>
      <c r="AO30" s="267" t="s">
        <v>82</v>
      </c>
      <c r="AP30" s="268"/>
      <c r="AQ30" s="268"/>
      <c r="AR30" s="268"/>
      <c r="AS30" s="268"/>
      <c r="AT30" s="269"/>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ht="14.25">
      <c r="A31" s="84"/>
      <c r="B31" s="238"/>
      <c r="C31" s="238"/>
      <c r="D31" s="239"/>
      <c r="E31" s="279"/>
      <c r="F31" s="280"/>
      <c r="G31" s="280"/>
      <c r="H31" s="280"/>
      <c r="I31" s="293"/>
      <c r="J31" s="318"/>
      <c r="K31" s="316"/>
      <c r="L31" s="316"/>
      <c r="M31" s="316"/>
      <c r="N31" s="316"/>
      <c r="O31" s="317"/>
      <c r="P31" s="308"/>
      <c r="Q31" s="308"/>
      <c r="R31" s="308"/>
      <c r="S31" s="308"/>
      <c r="T31" s="308"/>
      <c r="U31" s="309"/>
      <c r="V31" s="307"/>
      <c r="W31" s="308"/>
      <c r="X31" s="308"/>
      <c r="Y31" s="308"/>
      <c r="Z31" s="308"/>
      <c r="AA31" s="309"/>
      <c r="AB31" s="290"/>
      <c r="AC31" s="287"/>
      <c r="AD31" s="287"/>
      <c r="AE31" s="287"/>
      <c r="AF31" s="287"/>
      <c r="AG31" s="286"/>
      <c r="AH31" s="298"/>
      <c r="AI31" s="299"/>
      <c r="AJ31" s="299"/>
      <c r="AK31" s="299"/>
      <c r="AL31" s="299"/>
      <c r="AM31" s="300"/>
      <c r="AN31" s="84"/>
      <c r="AO31" s="270"/>
      <c r="AP31" s="271"/>
      <c r="AQ31" s="271"/>
      <c r="AR31" s="271"/>
      <c r="AS31" s="271"/>
      <c r="AT31" s="272"/>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ht="14.25">
      <c r="A32" s="84"/>
      <c r="B32" s="238"/>
      <c r="C32" s="238"/>
      <c r="D32" s="239"/>
      <c r="E32" s="279"/>
      <c r="F32" s="280"/>
      <c r="G32" s="280"/>
      <c r="H32" s="280"/>
      <c r="I32" s="293"/>
      <c r="J32" s="318">
        <f>IF(AND('Mapa final'!$H$33="Baja",'Mapa final'!$L$33="Leve"),CONCATENATE("R",'Mapa final'!$A$33),"")</f>
      </c>
      <c r="K32" s="316"/>
      <c r="L32" s="316">
        <f>IF(AND('Mapa final'!$H$39="Baja",'Mapa final'!$L$39="Leve"),CONCATENATE("R",'Mapa final'!$A$39),"")</f>
      </c>
      <c r="M32" s="316"/>
      <c r="N32" s="316">
        <f>IF(AND('Mapa final'!$H$45="Baja",'Mapa final'!$L$45="Leve"),CONCATENATE("R",'Mapa final'!$A$45),"")</f>
      </c>
      <c r="O32" s="317"/>
      <c r="P32" s="308">
        <f>IF(AND('Mapa final'!$H$33="Baja",'Mapa final'!$L$33="Menor"),CONCATENATE("R",'Mapa final'!$A$33),"")</f>
      </c>
      <c r="Q32" s="308"/>
      <c r="R32" s="308">
        <f>IF(AND('Mapa final'!$H$39="Baja",'Mapa final'!$L$39="Menor"),CONCATENATE("R",'Mapa final'!$A$39),"")</f>
      </c>
      <c r="S32" s="308"/>
      <c r="T32" s="308">
        <f>IF(AND('Mapa final'!$H$45="Baja",'Mapa final'!$L$45="Menor"),CONCATENATE("R",'Mapa final'!$A$45),"")</f>
      </c>
      <c r="U32" s="309"/>
      <c r="V32" s="307">
        <f>IF(AND('Mapa final'!$H$33="Baja",'Mapa final'!$L$33="Moderado"),CONCATENATE("R",'Mapa final'!$A$33),"")</f>
      </c>
      <c r="W32" s="308"/>
      <c r="X32" s="308">
        <f>IF(AND('Mapa final'!$H$39="Baja",'Mapa final'!$L$39="Moderado"),CONCATENATE("R",'Mapa final'!$A$39),"")</f>
      </c>
      <c r="Y32" s="308"/>
      <c r="Z32" s="308">
        <f>IF(AND('Mapa final'!$H$45="Baja",'Mapa final'!$L$45="Moderado"),CONCATENATE("R",'Mapa final'!$A$45),"")</f>
      </c>
      <c r="AA32" s="309"/>
      <c r="AB32" s="290">
        <f>IF(AND('Mapa final'!$H$33="Baja",'Mapa final'!$L$33="Mayor"),CONCATENATE("R",'Mapa final'!$A$33),"")</f>
      </c>
      <c r="AC32" s="287"/>
      <c r="AD32" s="285">
        <f>IF(AND('Mapa final'!$H$39="Baja",'Mapa final'!$L$39="Mayor"),CONCATENATE("R",'Mapa final'!$A$39),"")</f>
      </c>
      <c r="AE32" s="285"/>
      <c r="AF32" s="285">
        <f>IF(AND('Mapa final'!$H$45="Baja",'Mapa final'!$L$45="Mayor"),CONCATENATE("R",'Mapa final'!$A$45),"")</f>
      </c>
      <c r="AG32" s="286"/>
      <c r="AH32" s="298">
        <f>IF(AND('Mapa final'!$H$33="Baja",'Mapa final'!$L$33="Catastrófico"),CONCATENATE("R",'Mapa final'!$A$33),"")</f>
      </c>
      <c r="AI32" s="299"/>
      <c r="AJ32" s="299">
        <f>IF(AND('Mapa final'!$H$39="Baja",'Mapa final'!$L$39="Catastrófico"),CONCATENATE("R",'Mapa final'!$A$39),"")</f>
      </c>
      <c r="AK32" s="299"/>
      <c r="AL32" s="299">
        <f>IF(AND('Mapa final'!$H$45="Baja",'Mapa final'!$L$45="Catastrófico"),CONCATENATE("R",'Mapa final'!$A$45),"")</f>
      </c>
      <c r="AM32" s="300"/>
      <c r="AN32" s="84"/>
      <c r="AO32" s="270"/>
      <c r="AP32" s="271"/>
      <c r="AQ32" s="271"/>
      <c r="AR32" s="271"/>
      <c r="AS32" s="271"/>
      <c r="AT32" s="272"/>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ht="14.25">
      <c r="A33" s="84"/>
      <c r="B33" s="238"/>
      <c r="C33" s="238"/>
      <c r="D33" s="239"/>
      <c r="E33" s="279"/>
      <c r="F33" s="280"/>
      <c r="G33" s="280"/>
      <c r="H33" s="280"/>
      <c r="I33" s="293"/>
      <c r="J33" s="318"/>
      <c r="K33" s="316"/>
      <c r="L33" s="316"/>
      <c r="M33" s="316"/>
      <c r="N33" s="316"/>
      <c r="O33" s="317"/>
      <c r="P33" s="308"/>
      <c r="Q33" s="308"/>
      <c r="R33" s="308"/>
      <c r="S33" s="308"/>
      <c r="T33" s="308"/>
      <c r="U33" s="309"/>
      <c r="V33" s="307"/>
      <c r="W33" s="308"/>
      <c r="X33" s="308"/>
      <c r="Y33" s="308"/>
      <c r="Z33" s="308"/>
      <c r="AA33" s="309"/>
      <c r="AB33" s="290"/>
      <c r="AC33" s="287"/>
      <c r="AD33" s="285"/>
      <c r="AE33" s="285"/>
      <c r="AF33" s="285"/>
      <c r="AG33" s="286"/>
      <c r="AH33" s="298"/>
      <c r="AI33" s="299"/>
      <c r="AJ33" s="299"/>
      <c r="AK33" s="299"/>
      <c r="AL33" s="299"/>
      <c r="AM33" s="300"/>
      <c r="AN33" s="84"/>
      <c r="AO33" s="270"/>
      <c r="AP33" s="271"/>
      <c r="AQ33" s="271"/>
      <c r="AR33" s="271"/>
      <c r="AS33" s="271"/>
      <c r="AT33" s="272"/>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ht="14.25">
      <c r="A34" s="84"/>
      <c r="B34" s="238"/>
      <c r="C34" s="238"/>
      <c r="D34" s="239"/>
      <c r="E34" s="279"/>
      <c r="F34" s="280"/>
      <c r="G34" s="280"/>
      <c r="H34" s="280"/>
      <c r="I34" s="293"/>
      <c r="J34" s="318">
        <f>IF(AND('Mapa final'!$H$51="Baja",'Mapa final'!$L$51="Leve"),CONCATENATE("R",'Mapa final'!$A$51),"")</f>
      </c>
      <c r="K34" s="316"/>
      <c r="L34" s="316">
        <f>IF(AND('Mapa final'!$H$57="Baja",'Mapa final'!$L$57="Leve"),CONCATENATE("R",'Mapa final'!$A$57),"")</f>
      </c>
      <c r="M34" s="316"/>
      <c r="N34" s="316">
        <f>IF(AND('Mapa final'!$H$63="Baja",'Mapa final'!$L$63="Leve"),CONCATENATE("R",'Mapa final'!$A$63),"")</f>
      </c>
      <c r="O34" s="317"/>
      <c r="P34" s="308">
        <f>IF(AND('Mapa final'!$H$51="Baja",'Mapa final'!$L$51="Menor"),CONCATENATE("R",'Mapa final'!$A$51),"")</f>
      </c>
      <c r="Q34" s="308"/>
      <c r="R34" s="308">
        <f>IF(AND('Mapa final'!$H$57="Baja",'Mapa final'!$L$57="Menor"),CONCATENATE("R",'Mapa final'!$A$57),"")</f>
      </c>
      <c r="S34" s="308"/>
      <c r="T34" s="308">
        <f>IF(AND('Mapa final'!$H$63="Baja",'Mapa final'!$L$63="Menor"),CONCATENATE("R",'Mapa final'!$A$63),"")</f>
      </c>
      <c r="U34" s="309"/>
      <c r="V34" s="307">
        <f>IF(AND('Mapa final'!$H$51="Baja",'Mapa final'!$L$51="Moderado"),CONCATENATE("R",'Mapa final'!$A$51),"")</f>
      </c>
      <c r="W34" s="308"/>
      <c r="X34" s="308">
        <f>IF(AND('Mapa final'!$H$57="Baja",'Mapa final'!$L$57="Moderado"),CONCATENATE("R",'Mapa final'!$A$57),"")</f>
      </c>
      <c r="Y34" s="308"/>
      <c r="Z34" s="308">
        <f>IF(AND('Mapa final'!$H$63="Baja",'Mapa final'!$L$63="Moderado"),CONCATENATE("R",'Mapa final'!$A$63),"")</f>
      </c>
      <c r="AA34" s="309"/>
      <c r="AB34" s="290">
        <f>IF(AND('Mapa final'!$H$51="Baja",'Mapa final'!$L$51="Mayor"),CONCATENATE("R",'Mapa final'!$A$51),"")</f>
      </c>
      <c r="AC34" s="287"/>
      <c r="AD34" s="285">
        <f>IF(AND('Mapa final'!$H$57="Baja",'Mapa final'!$L$57="Mayor"),CONCATENATE("R",'Mapa final'!$A$57),"")</f>
      </c>
      <c r="AE34" s="285"/>
      <c r="AF34" s="285">
        <f>IF(AND('Mapa final'!$H$63="Baja",'Mapa final'!$L$63="Mayor"),CONCATENATE("R",'Mapa final'!$A$63),"")</f>
      </c>
      <c r="AG34" s="286"/>
      <c r="AH34" s="298">
        <f>IF(AND('Mapa final'!$H$51="Baja",'Mapa final'!$L$51="Catastrófico"),CONCATENATE("R",'Mapa final'!$A$51),"")</f>
      </c>
      <c r="AI34" s="299"/>
      <c r="AJ34" s="299">
        <f>IF(AND('Mapa final'!$H$57="Baja",'Mapa final'!$L$57="Catastrófico"),CONCATENATE("R",'Mapa final'!$A$57),"")</f>
      </c>
      <c r="AK34" s="299"/>
      <c r="AL34" s="299">
        <f>IF(AND('Mapa final'!$H$63="Baja",'Mapa final'!$L$63="Catastrófico"),CONCATENATE("R",'Mapa final'!$A$63),"")</f>
      </c>
      <c r="AM34" s="300"/>
      <c r="AN34" s="84"/>
      <c r="AO34" s="270"/>
      <c r="AP34" s="271"/>
      <c r="AQ34" s="271"/>
      <c r="AR34" s="271"/>
      <c r="AS34" s="271"/>
      <c r="AT34" s="272"/>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ht="14.25">
      <c r="A35" s="84"/>
      <c r="B35" s="238"/>
      <c r="C35" s="238"/>
      <c r="D35" s="239"/>
      <c r="E35" s="279"/>
      <c r="F35" s="280"/>
      <c r="G35" s="280"/>
      <c r="H35" s="280"/>
      <c r="I35" s="293"/>
      <c r="J35" s="318"/>
      <c r="K35" s="316"/>
      <c r="L35" s="316"/>
      <c r="M35" s="316"/>
      <c r="N35" s="316"/>
      <c r="O35" s="317"/>
      <c r="P35" s="308"/>
      <c r="Q35" s="308"/>
      <c r="R35" s="308"/>
      <c r="S35" s="308"/>
      <c r="T35" s="308"/>
      <c r="U35" s="309"/>
      <c r="V35" s="307"/>
      <c r="W35" s="308"/>
      <c r="X35" s="308"/>
      <c r="Y35" s="308"/>
      <c r="Z35" s="308"/>
      <c r="AA35" s="309"/>
      <c r="AB35" s="290"/>
      <c r="AC35" s="287"/>
      <c r="AD35" s="285"/>
      <c r="AE35" s="285"/>
      <c r="AF35" s="285"/>
      <c r="AG35" s="286"/>
      <c r="AH35" s="298"/>
      <c r="AI35" s="299"/>
      <c r="AJ35" s="299"/>
      <c r="AK35" s="299"/>
      <c r="AL35" s="299"/>
      <c r="AM35" s="300"/>
      <c r="AN35" s="84"/>
      <c r="AO35" s="270"/>
      <c r="AP35" s="271"/>
      <c r="AQ35" s="271"/>
      <c r="AR35" s="271"/>
      <c r="AS35" s="271"/>
      <c r="AT35" s="272"/>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ht="14.25">
      <c r="A36" s="84"/>
      <c r="B36" s="238"/>
      <c r="C36" s="238"/>
      <c r="D36" s="239"/>
      <c r="E36" s="279"/>
      <c r="F36" s="280"/>
      <c r="G36" s="280"/>
      <c r="H36" s="280"/>
      <c r="I36" s="293"/>
      <c r="J36" s="318">
        <f>IF(AND('Mapa final'!$H$69="Baja",'Mapa final'!$L$69="Leve"),CONCATENATE("R",'Mapa final'!$A$69),"")</f>
      </c>
      <c r="K36" s="316"/>
      <c r="L36" s="316">
        <f>IF(AND('Mapa final'!$H$75="Baja",'Mapa final'!$L$75="Leve"),CONCATENATE("R",'Mapa final'!$A$75),"")</f>
      </c>
      <c r="M36" s="316"/>
      <c r="N36" s="316">
        <f>IF(AND('Mapa final'!$H$81="Baja",'Mapa final'!$L$81="Leve"),CONCATENATE("R",'Mapa final'!$A$81),"")</f>
      </c>
      <c r="O36" s="317"/>
      <c r="P36" s="308">
        <f>IF(AND('Mapa final'!$H$69="Baja",'Mapa final'!$L$69="Menor"),CONCATENATE("R",'Mapa final'!$A$69),"")</f>
      </c>
      <c r="Q36" s="308"/>
      <c r="R36" s="308">
        <f>IF(AND('Mapa final'!$H$75="Baja",'Mapa final'!$L$75="Menor"),CONCATENATE("R",'Mapa final'!$A$75),"")</f>
      </c>
      <c r="S36" s="308"/>
      <c r="T36" s="308">
        <f>IF(AND('Mapa final'!$H$81="Baja",'Mapa final'!$L$81="Menor"),CONCATENATE("R",'Mapa final'!$A$81),"")</f>
      </c>
      <c r="U36" s="309"/>
      <c r="V36" s="307">
        <f>IF(AND('Mapa final'!$H$69="Baja",'Mapa final'!$L$69="Moderado"),CONCATENATE("R",'Mapa final'!$A$69),"")</f>
      </c>
      <c r="W36" s="308"/>
      <c r="X36" s="308">
        <f>IF(AND('Mapa final'!$H$75="Baja",'Mapa final'!$L$75="Moderado"),CONCATENATE("R",'Mapa final'!$A$75),"")</f>
      </c>
      <c r="Y36" s="308"/>
      <c r="Z36" s="308">
        <f>IF(AND('Mapa final'!$H$81="Baja",'Mapa final'!$L$81="Moderado"),CONCATENATE("R",'Mapa final'!$A$81),"")</f>
      </c>
      <c r="AA36" s="309"/>
      <c r="AB36" s="290">
        <f>IF(AND('Mapa final'!$H$69="Baja",'Mapa final'!$L$69="Mayor"),CONCATENATE("R",'Mapa final'!$A$69),"")</f>
      </c>
      <c r="AC36" s="287"/>
      <c r="AD36" s="285">
        <f>IF(AND('Mapa final'!$H$75="Baja",'Mapa final'!$L$75="Mayor"),CONCATENATE("R",'Mapa final'!$A$75),"")</f>
      </c>
      <c r="AE36" s="285"/>
      <c r="AF36" s="285">
        <f>IF(AND('Mapa final'!$H$81="Baja",'Mapa final'!$L$81="Mayor"),CONCATENATE("R",'Mapa final'!$A$81),"")</f>
      </c>
      <c r="AG36" s="286"/>
      <c r="AH36" s="298">
        <f>IF(AND('Mapa final'!$H$69="Baja",'Mapa final'!$L$69="Catastrófico"),CONCATENATE("R",'Mapa final'!$A$69),"")</f>
      </c>
      <c r="AI36" s="299"/>
      <c r="AJ36" s="299">
        <f>IF(AND('Mapa final'!$H$75="Baja",'Mapa final'!$L$75="Catastrófico"),CONCATENATE("R",'Mapa final'!$A$75),"")</f>
      </c>
      <c r="AK36" s="299"/>
      <c r="AL36" s="299">
        <f>IF(AND('Mapa final'!$H$81="Baja",'Mapa final'!$L$81="Catastrófico"),CONCATENATE("R",'Mapa final'!$A$81),"")</f>
      </c>
      <c r="AM36" s="300"/>
      <c r="AN36" s="84"/>
      <c r="AO36" s="270"/>
      <c r="AP36" s="271"/>
      <c r="AQ36" s="271"/>
      <c r="AR36" s="271"/>
      <c r="AS36" s="271"/>
      <c r="AT36" s="272"/>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 thickBot="1">
      <c r="A37" s="84"/>
      <c r="B37" s="238"/>
      <c r="C37" s="238"/>
      <c r="D37" s="239"/>
      <c r="E37" s="282"/>
      <c r="F37" s="283"/>
      <c r="G37" s="283"/>
      <c r="H37" s="283"/>
      <c r="I37" s="283"/>
      <c r="J37" s="319"/>
      <c r="K37" s="320"/>
      <c r="L37" s="320"/>
      <c r="M37" s="320"/>
      <c r="N37" s="320"/>
      <c r="O37" s="321"/>
      <c r="P37" s="311"/>
      <c r="Q37" s="311"/>
      <c r="R37" s="311"/>
      <c r="S37" s="311"/>
      <c r="T37" s="311"/>
      <c r="U37" s="312"/>
      <c r="V37" s="310"/>
      <c r="W37" s="311"/>
      <c r="X37" s="311"/>
      <c r="Y37" s="311"/>
      <c r="Z37" s="311"/>
      <c r="AA37" s="312"/>
      <c r="AB37" s="295"/>
      <c r="AC37" s="296"/>
      <c r="AD37" s="296"/>
      <c r="AE37" s="296"/>
      <c r="AF37" s="296"/>
      <c r="AG37" s="297"/>
      <c r="AH37" s="301"/>
      <c r="AI37" s="302"/>
      <c r="AJ37" s="302"/>
      <c r="AK37" s="302"/>
      <c r="AL37" s="302"/>
      <c r="AM37" s="303"/>
      <c r="AN37" s="84"/>
      <c r="AO37" s="273"/>
      <c r="AP37" s="274"/>
      <c r="AQ37" s="274"/>
      <c r="AR37" s="274"/>
      <c r="AS37" s="274"/>
      <c r="AT37" s="275"/>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ht="14.25">
      <c r="A38" s="84"/>
      <c r="B38" s="238"/>
      <c r="C38" s="238"/>
      <c r="D38" s="239"/>
      <c r="E38" s="276" t="s">
        <v>113</v>
      </c>
      <c r="F38" s="277"/>
      <c r="G38" s="277"/>
      <c r="H38" s="277"/>
      <c r="I38" s="278"/>
      <c r="J38" s="322">
        <f>IF(AND('Mapa final'!$H$15="Muy Baja",'Mapa final'!$L$15="Leve"),CONCATENATE("R",'Mapa final'!$A$15),"")</f>
      </c>
      <c r="K38" s="323"/>
      <c r="L38" s="323">
        <f>IF(AND('Mapa final'!$H$21="Muy Baja",'Mapa final'!$L$21="Leve"),CONCATENATE("R",'Mapa final'!$A$21),"")</f>
      </c>
      <c r="M38" s="323"/>
      <c r="N38" s="323">
        <f>IF(AND('Mapa final'!$H$27="Muy Baja",'Mapa final'!$L$27="Leve"),CONCATENATE("R",'Mapa final'!$A$27),"")</f>
      </c>
      <c r="O38" s="324"/>
      <c r="P38" s="322">
        <f>IF(AND('Mapa final'!$H$15="Muy Baja",'Mapa final'!$L$15="Menor"),CONCATENATE("R",'Mapa final'!$A$15),"")</f>
      </c>
      <c r="Q38" s="323"/>
      <c r="R38" s="323">
        <f>IF(AND('Mapa final'!$H$21="Muy Baja",'Mapa final'!$L$21="Menor"),CONCATENATE("R",'Mapa final'!$A$21),"")</f>
      </c>
      <c r="S38" s="323"/>
      <c r="T38" s="323">
        <f>IF(AND('Mapa final'!$H$27="Muy Baja",'Mapa final'!$L$27="Menor"),CONCATENATE("R",'Mapa final'!$A$27),"")</f>
      </c>
      <c r="U38" s="324"/>
      <c r="V38" s="313">
        <f>IF(AND('Mapa final'!$H$15="Muy Baja",'Mapa final'!$L$15="Moderado"),CONCATENATE("R",'Mapa final'!$A$15),"")</f>
      </c>
      <c r="W38" s="314"/>
      <c r="X38" s="314">
        <f>IF(AND('Mapa final'!$H$21="Muy Baja",'Mapa final'!$L$21="Moderado"),CONCATENATE("R",'Mapa final'!$A$21),"")</f>
      </c>
      <c r="Y38" s="314"/>
      <c r="Z38" s="314">
        <f>IF(AND('Mapa final'!$H$27="Muy Baja",'Mapa final'!$L$27="Moderado"),CONCATENATE("R",'Mapa final'!$A$27),"")</f>
      </c>
      <c r="AA38" s="315"/>
      <c r="AB38" s="288">
        <f>IF(AND('Mapa final'!$H$15="Muy Baja",'Mapa final'!$L$15="Mayor"),CONCATENATE("R",'Mapa final'!$A$15),"")</f>
      </c>
      <c r="AC38" s="289"/>
      <c r="AD38" s="289">
        <f>IF(AND('Mapa final'!$H$21="Muy Baja",'Mapa final'!$L$21="Mayor"),CONCATENATE("R",'Mapa final'!$A$21),"")</f>
      </c>
      <c r="AE38" s="289"/>
      <c r="AF38" s="289">
        <f>IF(AND('Mapa final'!$H$27="Muy Baja",'Mapa final'!$L$27="Mayor"),CONCATENATE("R",'Mapa final'!$A$27),"")</f>
      </c>
      <c r="AG38" s="291"/>
      <c r="AH38" s="304">
        <f>IF(AND('Mapa final'!$H$15="Muy Baja",'Mapa final'!$L$15="Catastrófico"),CONCATENATE("R",'Mapa final'!$A$15),"")</f>
      </c>
      <c r="AI38" s="305"/>
      <c r="AJ38" s="305">
        <f>IF(AND('Mapa final'!$H$21="Muy Baja",'Mapa final'!$L$21="Catastrófico"),CONCATENATE("R",'Mapa final'!$A$21),"")</f>
      </c>
      <c r="AK38" s="305"/>
      <c r="AL38" s="305">
        <f>IF(AND('Mapa final'!$H$27="Muy Baja",'Mapa final'!$L$27="Catastrófico"),CONCATENATE("R",'Mapa final'!$A$27),"")</f>
      </c>
      <c r="AM38" s="306"/>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ht="14.25">
      <c r="A39" s="84"/>
      <c r="B39" s="238"/>
      <c r="C39" s="238"/>
      <c r="D39" s="239"/>
      <c r="E39" s="279"/>
      <c r="F39" s="280"/>
      <c r="G39" s="280"/>
      <c r="H39" s="280"/>
      <c r="I39" s="281"/>
      <c r="J39" s="318"/>
      <c r="K39" s="316"/>
      <c r="L39" s="316"/>
      <c r="M39" s="316"/>
      <c r="N39" s="316"/>
      <c r="O39" s="317"/>
      <c r="P39" s="318"/>
      <c r="Q39" s="316"/>
      <c r="R39" s="316"/>
      <c r="S39" s="316"/>
      <c r="T39" s="316"/>
      <c r="U39" s="317"/>
      <c r="V39" s="307"/>
      <c r="W39" s="308"/>
      <c r="X39" s="308"/>
      <c r="Y39" s="308"/>
      <c r="Z39" s="308"/>
      <c r="AA39" s="309"/>
      <c r="AB39" s="290"/>
      <c r="AC39" s="287"/>
      <c r="AD39" s="287"/>
      <c r="AE39" s="287"/>
      <c r="AF39" s="287"/>
      <c r="AG39" s="286"/>
      <c r="AH39" s="298"/>
      <c r="AI39" s="299"/>
      <c r="AJ39" s="299"/>
      <c r="AK39" s="299"/>
      <c r="AL39" s="299"/>
      <c r="AM39" s="300"/>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ht="14.25">
      <c r="A40" s="84"/>
      <c r="B40" s="238"/>
      <c r="C40" s="238"/>
      <c r="D40" s="239"/>
      <c r="E40" s="279"/>
      <c r="F40" s="280"/>
      <c r="G40" s="280"/>
      <c r="H40" s="280"/>
      <c r="I40" s="281"/>
      <c r="J40" s="318">
        <f>IF(AND('Mapa final'!$H$33="Muy Baja",'Mapa final'!$L$33="Leve"),CONCATENATE("R",'Mapa final'!$A$33),"")</f>
      </c>
      <c r="K40" s="316"/>
      <c r="L40" s="316">
        <f>IF(AND('Mapa final'!$H$39="Muy Baja",'Mapa final'!$L$39="Leve"),CONCATENATE("R",'Mapa final'!$A$39),"")</f>
      </c>
      <c r="M40" s="316"/>
      <c r="N40" s="316">
        <f>IF(AND('Mapa final'!$H$45="Muy Baja",'Mapa final'!$L$45="Leve"),CONCATENATE("R",'Mapa final'!$A$45),"")</f>
      </c>
      <c r="O40" s="317"/>
      <c r="P40" s="318">
        <f>IF(AND('Mapa final'!$H$33="Muy Baja",'Mapa final'!$L$33="Menor"),CONCATENATE("R",'Mapa final'!$A$33),"")</f>
      </c>
      <c r="Q40" s="316"/>
      <c r="R40" s="316">
        <f>IF(AND('Mapa final'!$H$39="Muy Baja",'Mapa final'!$L$39="Menor"),CONCATENATE("R",'Mapa final'!$A$39),"")</f>
      </c>
      <c r="S40" s="316"/>
      <c r="T40" s="316">
        <f>IF(AND('Mapa final'!$H$45="Muy Baja",'Mapa final'!$L$45="Menor"),CONCATENATE("R",'Mapa final'!$A$45),"")</f>
      </c>
      <c r="U40" s="317"/>
      <c r="V40" s="307">
        <f>IF(AND('Mapa final'!$H$33="Muy Baja",'Mapa final'!$L$33="Moderado"),CONCATENATE("R",'Mapa final'!$A$33),"")</f>
      </c>
      <c r="W40" s="308"/>
      <c r="X40" s="308">
        <f>IF(AND('Mapa final'!$H$39="Muy Baja",'Mapa final'!$L$39="Moderado"),CONCATENATE("R",'Mapa final'!$A$39),"")</f>
      </c>
      <c r="Y40" s="308"/>
      <c r="Z40" s="308">
        <f>IF(AND('Mapa final'!$H$45="Muy Baja",'Mapa final'!$L$45="Moderado"),CONCATENATE("R",'Mapa final'!$A$45),"")</f>
      </c>
      <c r="AA40" s="309"/>
      <c r="AB40" s="290">
        <f>IF(AND('Mapa final'!$H$33="Muy Baja",'Mapa final'!$L$33="Mayor"),CONCATENATE("R",'Mapa final'!$A$33),"")</f>
      </c>
      <c r="AC40" s="287"/>
      <c r="AD40" s="285">
        <f>IF(AND('Mapa final'!$H$39="Muy Baja",'Mapa final'!$L$39="Mayor"),CONCATENATE("R",'Mapa final'!$A$39),"")</f>
      </c>
      <c r="AE40" s="285"/>
      <c r="AF40" s="285">
        <f>IF(AND('Mapa final'!$H$45="Muy Baja",'Mapa final'!$L$45="Mayor"),CONCATENATE("R",'Mapa final'!$A$45),"")</f>
      </c>
      <c r="AG40" s="286"/>
      <c r="AH40" s="298">
        <f>IF(AND('Mapa final'!$H$33="Muy Baja",'Mapa final'!$L$33="Catastrófico"),CONCATENATE("R",'Mapa final'!$A$33),"")</f>
      </c>
      <c r="AI40" s="299"/>
      <c r="AJ40" s="299">
        <f>IF(AND('Mapa final'!$H$39="Muy Baja",'Mapa final'!$L$39="Catastrófico"),CONCATENATE("R",'Mapa final'!$A$39),"")</f>
      </c>
      <c r="AK40" s="299"/>
      <c r="AL40" s="299">
        <f>IF(AND('Mapa final'!$H$45="Muy Baja",'Mapa final'!$L$45="Catastrófico"),CONCATENATE("R",'Mapa final'!$A$45),"")</f>
      </c>
      <c r="AM40" s="300"/>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ht="14.25">
      <c r="A41" s="84"/>
      <c r="B41" s="238"/>
      <c r="C41" s="238"/>
      <c r="D41" s="239"/>
      <c r="E41" s="279"/>
      <c r="F41" s="280"/>
      <c r="G41" s="280"/>
      <c r="H41" s="280"/>
      <c r="I41" s="281"/>
      <c r="J41" s="318"/>
      <c r="K41" s="316"/>
      <c r="L41" s="316"/>
      <c r="M41" s="316"/>
      <c r="N41" s="316"/>
      <c r="O41" s="317"/>
      <c r="P41" s="318"/>
      <c r="Q41" s="316"/>
      <c r="R41" s="316"/>
      <c r="S41" s="316"/>
      <c r="T41" s="316"/>
      <c r="U41" s="317"/>
      <c r="V41" s="307"/>
      <c r="W41" s="308"/>
      <c r="X41" s="308"/>
      <c r="Y41" s="308"/>
      <c r="Z41" s="308"/>
      <c r="AA41" s="309"/>
      <c r="AB41" s="290"/>
      <c r="AC41" s="287"/>
      <c r="AD41" s="285"/>
      <c r="AE41" s="285"/>
      <c r="AF41" s="285"/>
      <c r="AG41" s="286"/>
      <c r="AH41" s="298"/>
      <c r="AI41" s="299"/>
      <c r="AJ41" s="299"/>
      <c r="AK41" s="299"/>
      <c r="AL41" s="299"/>
      <c r="AM41" s="300"/>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ht="14.25">
      <c r="A42" s="84"/>
      <c r="B42" s="238"/>
      <c r="C42" s="238"/>
      <c r="D42" s="239"/>
      <c r="E42" s="279"/>
      <c r="F42" s="280"/>
      <c r="G42" s="280"/>
      <c r="H42" s="280"/>
      <c r="I42" s="281"/>
      <c r="J42" s="318">
        <f>IF(AND('Mapa final'!$H$51="Muy Baja",'Mapa final'!$L$51="Leve"),CONCATENATE("R",'Mapa final'!$A$51),"")</f>
      </c>
      <c r="K42" s="316"/>
      <c r="L42" s="316">
        <f>IF(AND('Mapa final'!$H$57="Muy Baja",'Mapa final'!$L$57="Leve"),CONCATENATE("R",'Mapa final'!$A$57),"")</f>
      </c>
      <c r="M42" s="316"/>
      <c r="N42" s="316">
        <f>IF(AND('Mapa final'!$H$63="Muy Baja",'Mapa final'!$L$63="Leve"),CONCATENATE("R",'Mapa final'!$A$63),"")</f>
      </c>
      <c r="O42" s="317"/>
      <c r="P42" s="318">
        <f>IF(AND('Mapa final'!$H$51="Muy Baja",'Mapa final'!$L$51="Menor"),CONCATENATE("R",'Mapa final'!$A$51),"")</f>
      </c>
      <c r="Q42" s="316"/>
      <c r="R42" s="316">
        <f>IF(AND('Mapa final'!$H$57="Muy Baja",'Mapa final'!$L$57="Menor"),CONCATENATE("R",'Mapa final'!$A$57),"")</f>
      </c>
      <c r="S42" s="316"/>
      <c r="T42" s="316">
        <f>IF(AND('Mapa final'!$H$63="Muy Baja",'Mapa final'!$L$63="Menor"),CONCATENATE("R",'Mapa final'!$A$63),"")</f>
      </c>
      <c r="U42" s="317"/>
      <c r="V42" s="307">
        <f>IF(AND('Mapa final'!$H$51="Muy Baja",'Mapa final'!$L$51="Moderado"),CONCATENATE("R",'Mapa final'!$A$51),"")</f>
      </c>
      <c r="W42" s="308"/>
      <c r="X42" s="308">
        <f>IF(AND('Mapa final'!$H$57="Muy Baja",'Mapa final'!$L$57="Moderado"),CONCATENATE("R",'Mapa final'!$A$57),"")</f>
      </c>
      <c r="Y42" s="308"/>
      <c r="Z42" s="308">
        <f>IF(AND('Mapa final'!$H$63="Muy Baja",'Mapa final'!$L$63="Moderado"),CONCATENATE("R",'Mapa final'!$A$63),"")</f>
      </c>
      <c r="AA42" s="309"/>
      <c r="AB42" s="290">
        <f>IF(AND('Mapa final'!$H$51="Muy Baja",'Mapa final'!$L$51="Mayor"),CONCATENATE("R",'Mapa final'!$A$51),"")</f>
      </c>
      <c r="AC42" s="287"/>
      <c r="AD42" s="285">
        <f>IF(AND('Mapa final'!$H$57="Muy Baja",'Mapa final'!$L$57="Mayor"),CONCATENATE("R",'Mapa final'!$A$57),"")</f>
      </c>
      <c r="AE42" s="285"/>
      <c r="AF42" s="285">
        <f>IF(AND('Mapa final'!$H$63="Muy Baja",'Mapa final'!$L$63="Mayor"),CONCATENATE("R",'Mapa final'!$A$63),"")</f>
      </c>
      <c r="AG42" s="286"/>
      <c r="AH42" s="298">
        <f>IF(AND('Mapa final'!$H$51="Muy Baja",'Mapa final'!$L$51="Catastrófico"),CONCATENATE("R",'Mapa final'!$A$51),"")</f>
      </c>
      <c r="AI42" s="299"/>
      <c r="AJ42" s="299">
        <f>IF(AND('Mapa final'!$H$57="Muy Baja",'Mapa final'!$L$57="Catastrófico"),CONCATENATE("R",'Mapa final'!$A$57),"")</f>
      </c>
      <c r="AK42" s="299"/>
      <c r="AL42" s="299">
        <f>IF(AND('Mapa final'!$H$63="Muy Baja",'Mapa final'!$L$63="Catastrófico"),CONCATENATE("R",'Mapa final'!$A$63),"")</f>
      </c>
      <c r="AM42" s="300"/>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ht="14.25">
      <c r="A43" s="84"/>
      <c r="B43" s="238"/>
      <c r="C43" s="238"/>
      <c r="D43" s="239"/>
      <c r="E43" s="279"/>
      <c r="F43" s="280"/>
      <c r="G43" s="280"/>
      <c r="H43" s="280"/>
      <c r="I43" s="281"/>
      <c r="J43" s="318"/>
      <c r="K43" s="316"/>
      <c r="L43" s="316"/>
      <c r="M43" s="316"/>
      <c r="N43" s="316"/>
      <c r="O43" s="317"/>
      <c r="P43" s="318"/>
      <c r="Q43" s="316"/>
      <c r="R43" s="316"/>
      <c r="S43" s="316"/>
      <c r="T43" s="316"/>
      <c r="U43" s="317"/>
      <c r="V43" s="307"/>
      <c r="W43" s="308"/>
      <c r="X43" s="308"/>
      <c r="Y43" s="308"/>
      <c r="Z43" s="308"/>
      <c r="AA43" s="309"/>
      <c r="AB43" s="290"/>
      <c r="AC43" s="287"/>
      <c r="AD43" s="285"/>
      <c r="AE43" s="285"/>
      <c r="AF43" s="285"/>
      <c r="AG43" s="286"/>
      <c r="AH43" s="298"/>
      <c r="AI43" s="299"/>
      <c r="AJ43" s="299"/>
      <c r="AK43" s="299"/>
      <c r="AL43" s="299"/>
      <c r="AM43" s="300"/>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ht="14.25">
      <c r="A44" s="84"/>
      <c r="B44" s="238"/>
      <c r="C44" s="238"/>
      <c r="D44" s="239"/>
      <c r="E44" s="279"/>
      <c r="F44" s="280"/>
      <c r="G44" s="280"/>
      <c r="H44" s="280"/>
      <c r="I44" s="281"/>
      <c r="J44" s="318">
        <f>IF(AND('Mapa final'!$H$69="Muy Baja",'Mapa final'!$L$69="Leve"),CONCATENATE("R",'Mapa final'!$A$69),"")</f>
      </c>
      <c r="K44" s="316"/>
      <c r="L44" s="316">
        <f>IF(AND('Mapa final'!$H$75="Muy Baja",'Mapa final'!$L$75="Leve"),CONCATENATE("R",'Mapa final'!$A$75),"")</f>
      </c>
      <c r="M44" s="316"/>
      <c r="N44" s="316">
        <f>IF(AND('Mapa final'!$H$81="Muy Baja",'Mapa final'!$L$81="Leve"),CONCATENATE("R",'Mapa final'!$A$81),"")</f>
      </c>
      <c r="O44" s="317"/>
      <c r="P44" s="318">
        <f>IF(AND('Mapa final'!$H$69="Muy Baja",'Mapa final'!$L$69="Menor"),CONCATENATE("R",'Mapa final'!$A$69),"")</f>
      </c>
      <c r="Q44" s="316"/>
      <c r="R44" s="316">
        <f>IF(AND('Mapa final'!$H$75="Muy Baja",'Mapa final'!$L$75="Menor"),CONCATENATE("R",'Mapa final'!$A$75),"")</f>
      </c>
      <c r="S44" s="316"/>
      <c r="T44" s="316">
        <f>IF(AND('Mapa final'!$H$81="Muy Baja",'Mapa final'!$L$81="Menor"),CONCATENATE("R",'Mapa final'!$A$81),"")</f>
      </c>
      <c r="U44" s="317"/>
      <c r="V44" s="307">
        <f>IF(AND('Mapa final'!$H$69="Muy Baja",'Mapa final'!$L$69="Moderado"),CONCATENATE("R",'Mapa final'!$A$69),"")</f>
      </c>
      <c r="W44" s="308"/>
      <c r="X44" s="308">
        <f>IF(AND('Mapa final'!$H$75="Muy Baja",'Mapa final'!$L$75="Moderado"),CONCATENATE("R",'Mapa final'!$A$75),"")</f>
      </c>
      <c r="Y44" s="308"/>
      <c r="Z44" s="308">
        <f>IF(AND('Mapa final'!$H$81="Muy Baja",'Mapa final'!$L$81="Moderado"),CONCATENATE("R",'Mapa final'!$A$81),"")</f>
      </c>
      <c r="AA44" s="309"/>
      <c r="AB44" s="290">
        <f>IF(AND('Mapa final'!$H$69="Muy Baja",'Mapa final'!$L$69="Mayor"),CONCATENATE("R",'Mapa final'!$A$69),"")</f>
      </c>
      <c r="AC44" s="287"/>
      <c r="AD44" s="285">
        <f>IF(AND('Mapa final'!$H$75="Muy Baja",'Mapa final'!$L$75="Mayor"),CONCATENATE("R",'Mapa final'!$A$75),"")</f>
      </c>
      <c r="AE44" s="285"/>
      <c r="AF44" s="285">
        <f>IF(AND('Mapa final'!$H$81="Muy Baja",'Mapa final'!$L$81="Mayor"),CONCATENATE("R",'Mapa final'!$A$81),"")</f>
      </c>
      <c r="AG44" s="286"/>
      <c r="AH44" s="298">
        <f>IF(AND('Mapa final'!$H$69="Muy Baja",'Mapa final'!$L$69="Catastrófico"),CONCATENATE("R",'Mapa final'!$A$69),"")</f>
      </c>
      <c r="AI44" s="299"/>
      <c r="AJ44" s="299">
        <f>IF(AND('Mapa final'!$H$75="Muy Baja",'Mapa final'!$L$75="Catastrófico"),CONCATENATE("R",'Mapa final'!$A$75),"")</f>
      </c>
      <c r="AK44" s="299"/>
      <c r="AL44" s="299">
        <f>IF(AND('Mapa final'!$H$81="Muy Baja",'Mapa final'!$L$81="Catastrófico"),CONCATENATE("R",'Mapa final'!$A$81),"")</f>
      </c>
      <c r="AM44" s="300"/>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 thickBot="1">
      <c r="A45" s="84"/>
      <c r="B45" s="238"/>
      <c r="C45" s="238"/>
      <c r="D45" s="239"/>
      <c r="E45" s="282"/>
      <c r="F45" s="283"/>
      <c r="G45" s="283"/>
      <c r="H45" s="283"/>
      <c r="I45" s="284"/>
      <c r="J45" s="319"/>
      <c r="K45" s="320"/>
      <c r="L45" s="320"/>
      <c r="M45" s="320"/>
      <c r="N45" s="320"/>
      <c r="O45" s="321"/>
      <c r="P45" s="319"/>
      <c r="Q45" s="320"/>
      <c r="R45" s="320"/>
      <c r="S45" s="320"/>
      <c r="T45" s="320"/>
      <c r="U45" s="321"/>
      <c r="V45" s="310"/>
      <c r="W45" s="311"/>
      <c r="X45" s="311"/>
      <c r="Y45" s="311"/>
      <c r="Z45" s="311"/>
      <c r="AA45" s="312"/>
      <c r="AB45" s="295"/>
      <c r="AC45" s="296"/>
      <c r="AD45" s="296"/>
      <c r="AE45" s="296"/>
      <c r="AF45" s="296"/>
      <c r="AG45" s="297"/>
      <c r="AH45" s="301"/>
      <c r="AI45" s="302"/>
      <c r="AJ45" s="302"/>
      <c r="AK45" s="302"/>
      <c r="AL45" s="302"/>
      <c r="AM45" s="303"/>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ht="14.25">
      <c r="A46" s="84"/>
      <c r="B46" s="84"/>
      <c r="C46" s="84"/>
      <c r="D46" s="84"/>
      <c r="E46" s="84"/>
      <c r="F46" s="84"/>
      <c r="G46" s="84"/>
      <c r="H46" s="84"/>
      <c r="I46" s="84"/>
      <c r="J46" s="276" t="s">
        <v>112</v>
      </c>
      <c r="K46" s="277"/>
      <c r="L46" s="277"/>
      <c r="M46" s="277"/>
      <c r="N46" s="277"/>
      <c r="O46" s="278"/>
      <c r="P46" s="276" t="s">
        <v>111</v>
      </c>
      <c r="Q46" s="277"/>
      <c r="R46" s="277"/>
      <c r="S46" s="277"/>
      <c r="T46" s="277"/>
      <c r="U46" s="278"/>
      <c r="V46" s="276" t="s">
        <v>110</v>
      </c>
      <c r="W46" s="277"/>
      <c r="X46" s="277"/>
      <c r="Y46" s="277"/>
      <c r="Z46" s="277"/>
      <c r="AA46" s="278"/>
      <c r="AB46" s="276" t="s">
        <v>109</v>
      </c>
      <c r="AC46" s="294"/>
      <c r="AD46" s="277"/>
      <c r="AE46" s="277"/>
      <c r="AF46" s="277"/>
      <c r="AG46" s="278"/>
      <c r="AH46" s="276" t="s">
        <v>108</v>
      </c>
      <c r="AI46" s="277"/>
      <c r="AJ46" s="277"/>
      <c r="AK46" s="277"/>
      <c r="AL46" s="277"/>
      <c r="AM46" s="278"/>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14.25">
      <c r="A47" s="84"/>
      <c r="B47" s="84"/>
      <c r="C47" s="84"/>
      <c r="D47" s="84"/>
      <c r="E47" s="84"/>
      <c r="F47" s="84"/>
      <c r="G47" s="84"/>
      <c r="H47" s="84"/>
      <c r="I47" s="84"/>
      <c r="J47" s="279"/>
      <c r="K47" s="280"/>
      <c r="L47" s="280"/>
      <c r="M47" s="280"/>
      <c r="N47" s="280"/>
      <c r="O47" s="281"/>
      <c r="P47" s="279"/>
      <c r="Q47" s="280"/>
      <c r="R47" s="280"/>
      <c r="S47" s="280"/>
      <c r="T47" s="280"/>
      <c r="U47" s="281"/>
      <c r="V47" s="279"/>
      <c r="W47" s="280"/>
      <c r="X47" s="280"/>
      <c r="Y47" s="280"/>
      <c r="Z47" s="280"/>
      <c r="AA47" s="281"/>
      <c r="AB47" s="279"/>
      <c r="AC47" s="280"/>
      <c r="AD47" s="280"/>
      <c r="AE47" s="280"/>
      <c r="AF47" s="280"/>
      <c r="AG47" s="281"/>
      <c r="AH47" s="279"/>
      <c r="AI47" s="280"/>
      <c r="AJ47" s="280"/>
      <c r="AK47" s="280"/>
      <c r="AL47" s="280"/>
      <c r="AM47" s="281"/>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4.25">
      <c r="A48" s="84"/>
      <c r="B48" s="84"/>
      <c r="C48" s="84"/>
      <c r="D48" s="84"/>
      <c r="E48" s="84"/>
      <c r="F48" s="84"/>
      <c r="G48" s="84"/>
      <c r="H48" s="84"/>
      <c r="I48" s="84"/>
      <c r="J48" s="279"/>
      <c r="K48" s="280"/>
      <c r="L48" s="280"/>
      <c r="M48" s="280"/>
      <c r="N48" s="280"/>
      <c r="O48" s="281"/>
      <c r="P48" s="279"/>
      <c r="Q48" s="280"/>
      <c r="R48" s="280"/>
      <c r="S48" s="280"/>
      <c r="T48" s="280"/>
      <c r="U48" s="281"/>
      <c r="V48" s="279"/>
      <c r="W48" s="280"/>
      <c r="X48" s="280"/>
      <c r="Y48" s="280"/>
      <c r="Z48" s="280"/>
      <c r="AA48" s="281"/>
      <c r="AB48" s="279"/>
      <c r="AC48" s="280"/>
      <c r="AD48" s="280"/>
      <c r="AE48" s="280"/>
      <c r="AF48" s="280"/>
      <c r="AG48" s="281"/>
      <c r="AH48" s="279"/>
      <c r="AI48" s="280"/>
      <c r="AJ48" s="280"/>
      <c r="AK48" s="280"/>
      <c r="AL48" s="280"/>
      <c r="AM48" s="281"/>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4.25">
      <c r="A49" s="84"/>
      <c r="B49" s="84"/>
      <c r="C49" s="84"/>
      <c r="D49" s="84"/>
      <c r="E49" s="84"/>
      <c r="F49" s="84"/>
      <c r="G49" s="84"/>
      <c r="H49" s="84"/>
      <c r="I49" s="84"/>
      <c r="J49" s="279"/>
      <c r="K49" s="280"/>
      <c r="L49" s="280"/>
      <c r="M49" s="280"/>
      <c r="N49" s="280"/>
      <c r="O49" s="281"/>
      <c r="P49" s="279"/>
      <c r="Q49" s="280"/>
      <c r="R49" s="280"/>
      <c r="S49" s="280"/>
      <c r="T49" s="280"/>
      <c r="U49" s="281"/>
      <c r="V49" s="279"/>
      <c r="W49" s="280"/>
      <c r="X49" s="280"/>
      <c r="Y49" s="280"/>
      <c r="Z49" s="280"/>
      <c r="AA49" s="281"/>
      <c r="AB49" s="279"/>
      <c r="AC49" s="280"/>
      <c r="AD49" s="280"/>
      <c r="AE49" s="280"/>
      <c r="AF49" s="280"/>
      <c r="AG49" s="281"/>
      <c r="AH49" s="279"/>
      <c r="AI49" s="280"/>
      <c r="AJ49" s="280"/>
      <c r="AK49" s="280"/>
      <c r="AL49" s="280"/>
      <c r="AM49" s="281"/>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4.25">
      <c r="A50" s="84"/>
      <c r="B50" s="84"/>
      <c r="C50" s="84"/>
      <c r="D50" s="84"/>
      <c r="E50" s="84"/>
      <c r="F50" s="84"/>
      <c r="G50" s="84"/>
      <c r="H50" s="84"/>
      <c r="I50" s="84"/>
      <c r="J50" s="279"/>
      <c r="K50" s="280"/>
      <c r="L50" s="280"/>
      <c r="M50" s="280"/>
      <c r="N50" s="280"/>
      <c r="O50" s="281"/>
      <c r="P50" s="279"/>
      <c r="Q50" s="280"/>
      <c r="R50" s="280"/>
      <c r="S50" s="280"/>
      <c r="T50" s="280"/>
      <c r="U50" s="281"/>
      <c r="V50" s="279"/>
      <c r="W50" s="280"/>
      <c r="X50" s="280"/>
      <c r="Y50" s="280"/>
      <c r="Z50" s="280"/>
      <c r="AA50" s="281"/>
      <c r="AB50" s="279"/>
      <c r="AC50" s="280"/>
      <c r="AD50" s="280"/>
      <c r="AE50" s="280"/>
      <c r="AF50" s="280"/>
      <c r="AG50" s="281"/>
      <c r="AH50" s="279"/>
      <c r="AI50" s="280"/>
      <c r="AJ50" s="280"/>
      <c r="AK50" s="280"/>
      <c r="AL50" s="280"/>
      <c r="AM50" s="281"/>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thickBot="1">
      <c r="A51" s="84"/>
      <c r="B51" s="84"/>
      <c r="C51" s="84"/>
      <c r="D51" s="84"/>
      <c r="E51" s="84"/>
      <c r="F51" s="84"/>
      <c r="G51" s="84"/>
      <c r="H51" s="84"/>
      <c r="I51" s="84"/>
      <c r="J51" s="282"/>
      <c r="K51" s="283"/>
      <c r="L51" s="283"/>
      <c r="M51" s="283"/>
      <c r="N51" s="283"/>
      <c r="O51" s="284"/>
      <c r="P51" s="282"/>
      <c r="Q51" s="283"/>
      <c r="R51" s="283"/>
      <c r="S51" s="283"/>
      <c r="T51" s="283"/>
      <c r="U51" s="284"/>
      <c r="V51" s="282"/>
      <c r="W51" s="283"/>
      <c r="X51" s="283"/>
      <c r="Y51" s="283"/>
      <c r="Z51" s="283"/>
      <c r="AA51" s="284"/>
      <c r="AB51" s="282"/>
      <c r="AC51" s="283"/>
      <c r="AD51" s="283"/>
      <c r="AE51" s="283"/>
      <c r="AF51" s="283"/>
      <c r="AG51" s="284"/>
      <c r="AH51" s="282"/>
      <c r="AI51" s="283"/>
      <c r="AJ51" s="283"/>
      <c r="AK51" s="283"/>
      <c r="AL51" s="283"/>
      <c r="AM51" s="2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4.2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c r="A53" s="84"/>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c r="A54" s="84"/>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4.2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ht="14.2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ht="14.2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ht="14.2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ht="14.2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ht="14.2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4.2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ht="14.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ht="14.2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ht="14.2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ht="14.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ht="14.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ht="14.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ht="14.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ht="14.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ht="14.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ht="14.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ht="14.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ht="14.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ht="14.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ht="14.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ht="14.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ht="14.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ht="14.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63" ht="14.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63" ht="14.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ht="14.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ht="14.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ht="14.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ht="14.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ht="14.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ht="14.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ht="14.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ht="14.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ht="14.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ht="14.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ht="14.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ht="14.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ht="14.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ht="14.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ht="14.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ht="14.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ht="14.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ht="14.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ht="14.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ht="14.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ht="14.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ht="14.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ht="14.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ht="14.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ht="14.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ht="14.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ht="14.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ht="14.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ht="14.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ht="14.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ht="14.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ht="14.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ht="14.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ht="14.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ht="14.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ht="14.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ht="14.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ht="14.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ht="14.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ht="14.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ht="14.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2:63" ht="14.25">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2:63" ht="14.25">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2:63" ht="14.25">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2:63" ht="14.25">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2:63" ht="14.25">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2:63" ht="14.25">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2:63" ht="14.25">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ht="14.25">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ht="14.25">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ht="14.25">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ht="14.25">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ht="14.25">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ht="14.25">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ht="14.25">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ht="14.25">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9" ht="14.25">
      <c r="B137" s="84"/>
      <c r="C137" s="84"/>
      <c r="D137" s="84"/>
      <c r="E137" s="84"/>
      <c r="F137" s="84"/>
      <c r="G137" s="84"/>
      <c r="H137" s="84"/>
      <c r="I137" s="84"/>
    </row>
    <row r="138" spans="2:9" ht="14.25">
      <c r="B138" s="84"/>
      <c r="C138" s="84"/>
      <c r="D138" s="84"/>
      <c r="E138" s="84"/>
      <c r="F138" s="84"/>
      <c r="G138" s="84"/>
      <c r="H138" s="84"/>
      <c r="I138" s="84"/>
    </row>
    <row r="139" spans="2:9" ht="14.25">
      <c r="B139" s="84"/>
      <c r="C139" s="84"/>
      <c r="D139" s="84"/>
      <c r="E139" s="84"/>
      <c r="F139" s="84"/>
      <c r="G139" s="84"/>
      <c r="H139" s="84"/>
      <c r="I139" s="84"/>
    </row>
    <row r="140" spans="2:9" ht="14.25">
      <c r="B140" s="84"/>
      <c r="C140" s="84"/>
      <c r="D140" s="84"/>
      <c r="E140" s="84"/>
      <c r="F140" s="84"/>
      <c r="G140" s="84"/>
      <c r="H140" s="84"/>
      <c r="I140" s="84"/>
    </row>
  </sheetData>
  <sheetProtection/>
  <mergeCells count="317">
    <mergeCell ref="J44:K45"/>
    <mergeCell ref="L44:M45"/>
    <mergeCell ref="N44:O45"/>
    <mergeCell ref="J38:K39"/>
    <mergeCell ref="L38:M39"/>
    <mergeCell ref="N38:O39"/>
    <mergeCell ref="J40:K41"/>
    <mergeCell ref="L40:M41"/>
    <mergeCell ref="P40:Q41"/>
    <mergeCell ref="R40:S41"/>
    <mergeCell ref="T40:U41"/>
    <mergeCell ref="J42:K43"/>
    <mergeCell ref="L42:M43"/>
    <mergeCell ref="N42:O43"/>
    <mergeCell ref="B2:I4"/>
    <mergeCell ref="P42:Q43"/>
    <mergeCell ref="R42:S43"/>
    <mergeCell ref="T42:U43"/>
    <mergeCell ref="P44:Q45"/>
    <mergeCell ref="R44:S45"/>
    <mergeCell ref="T44:U45"/>
    <mergeCell ref="P38:Q39"/>
    <mergeCell ref="R38:S39"/>
    <mergeCell ref="T38:U39"/>
    <mergeCell ref="J30:K31"/>
    <mergeCell ref="L30:M31"/>
    <mergeCell ref="N30:O31"/>
    <mergeCell ref="J32:K33"/>
    <mergeCell ref="L32:M33"/>
    <mergeCell ref="N32:O33"/>
    <mergeCell ref="N40:O41"/>
    <mergeCell ref="J34:K35"/>
    <mergeCell ref="L34:M35"/>
    <mergeCell ref="N34:O35"/>
    <mergeCell ref="J36:K37"/>
    <mergeCell ref="L36:M37"/>
    <mergeCell ref="N36:O37"/>
    <mergeCell ref="V38:W39"/>
    <mergeCell ref="X38:Y39"/>
    <mergeCell ref="Z38:AA39"/>
    <mergeCell ref="V40:W41"/>
    <mergeCell ref="X40:Y41"/>
    <mergeCell ref="Z40:AA41"/>
    <mergeCell ref="V42:W43"/>
    <mergeCell ref="X42:Y43"/>
    <mergeCell ref="Z42:AA43"/>
    <mergeCell ref="V44:W45"/>
    <mergeCell ref="X44:Y45"/>
    <mergeCell ref="Z44:AA45"/>
    <mergeCell ref="P30:Q31"/>
    <mergeCell ref="R30:S31"/>
    <mergeCell ref="T30:U31"/>
    <mergeCell ref="P32:Q33"/>
    <mergeCell ref="R32:S33"/>
    <mergeCell ref="T32:U33"/>
    <mergeCell ref="P34:Q35"/>
    <mergeCell ref="R34:S35"/>
    <mergeCell ref="T34:U35"/>
    <mergeCell ref="P36:Q37"/>
    <mergeCell ref="R36:S37"/>
    <mergeCell ref="T36:U37"/>
    <mergeCell ref="V30:W31"/>
    <mergeCell ref="X30:Y31"/>
    <mergeCell ref="Z30:AA31"/>
    <mergeCell ref="V32:W33"/>
    <mergeCell ref="X32:Y33"/>
    <mergeCell ref="Z32:AA33"/>
    <mergeCell ref="V34:W35"/>
    <mergeCell ref="X34:Y35"/>
    <mergeCell ref="Z34:AA35"/>
    <mergeCell ref="V36:W37"/>
    <mergeCell ref="X36:Y37"/>
    <mergeCell ref="Z36:AA37"/>
    <mergeCell ref="V22:W23"/>
    <mergeCell ref="X22:Y23"/>
    <mergeCell ref="Z22:AA23"/>
    <mergeCell ref="V24:W25"/>
    <mergeCell ref="X24:Y25"/>
    <mergeCell ref="Z24:AA25"/>
    <mergeCell ref="V26:W27"/>
    <mergeCell ref="X26:Y27"/>
    <mergeCell ref="Z26:AA27"/>
    <mergeCell ref="V28:W29"/>
    <mergeCell ref="X28:Y29"/>
    <mergeCell ref="Z28:AA29"/>
    <mergeCell ref="P22:Q23"/>
    <mergeCell ref="R22:S23"/>
    <mergeCell ref="T22:U23"/>
    <mergeCell ref="P24:Q25"/>
    <mergeCell ref="R24:S25"/>
    <mergeCell ref="T24:U25"/>
    <mergeCell ref="P26:Q27"/>
    <mergeCell ref="R26:S27"/>
    <mergeCell ref="T26:U27"/>
    <mergeCell ref="P28:Q29"/>
    <mergeCell ref="R28:S29"/>
    <mergeCell ref="T28:U29"/>
    <mergeCell ref="J22:K23"/>
    <mergeCell ref="L22:M23"/>
    <mergeCell ref="N22:O23"/>
    <mergeCell ref="J24:K25"/>
    <mergeCell ref="L24:M25"/>
    <mergeCell ref="N24:O25"/>
    <mergeCell ref="J26:K27"/>
    <mergeCell ref="L26:M27"/>
    <mergeCell ref="N26:O27"/>
    <mergeCell ref="J28:K29"/>
    <mergeCell ref="L28:M29"/>
    <mergeCell ref="N28:O29"/>
    <mergeCell ref="P14:Q15"/>
    <mergeCell ref="R14:S15"/>
    <mergeCell ref="T14:U15"/>
    <mergeCell ref="P16:Q17"/>
    <mergeCell ref="R16:S17"/>
    <mergeCell ref="T16:U17"/>
    <mergeCell ref="P18:Q19"/>
    <mergeCell ref="R18:S19"/>
    <mergeCell ref="T18:U19"/>
    <mergeCell ref="P20:Q21"/>
    <mergeCell ref="R20:S21"/>
    <mergeCell ref="T20:U21"/>
    <mergeCell ref="J14:K15"/>
    <mergeCell ref="L14:M15"/>
    <mergeCell ref="N14:O15"/>
    <mergeCell ref="J16:K17"/>
    <mergeCell ref="L16:M17"/>
    <mergeCell ref="N16:O17"/>
    <mergeCell ref="J18:K19"/>
    <mergeCell ref="L18:M19"/>
    <mergeCell ref="N18:O19"/>
    <mergeCell ref="J20:K21"/>
    <mergeCell ref="L20:M21"/>
    <mergeCell ref="N20:O21"/>
    <mergeCell ref="AH38:AI39"/>
    <mergeCell ref="AJ38:AK39"/>
    <mergeCell ref="AL38:AM39"/>
    <mergeCell ref="AH40:AI41"/>
    <mergeCell ref="AJ40:AK41"/>
    <mergeCell ref="AL40:AM41"/>
    <mergeCell ref="AH42:AI43"/>
    <mergeCell ref="AJ42:AK43"/>
    <mergeCell ref="AL42:AM43"/>
    <mergeCell ref="AH44:AI45"/>
    <mergeCell ref="AJ44:AK45"/>
    <mergeCell ref="AL44:AM45"/>
    <mergeCell ref="AH30:AI31"/>
    <mergeCell ref="AJ30:AK31"/>
    <mergeCell ref="AL30:AM31"/>
    <mergeCell ref="AH32:AI33"/>
    <mergeCell ref="AJ32:AK33"/>
    <mergeCell ref="AL32:AM33"/>
    <mergeCell ref="AH34:AI35"/>
    <mergeCell ref="AJ34:AK35"/>
    <mergeCell ref="AL34:AM35"/>
    <mergeCell ref="AH36:AI37"/>
    <mergeCell ref="AJ36:AK37"/>
    <mergeCell ref="AL36:AM37"/>
    <mergeCell ref="AH22:AI23"/>
    <mergeCell ref="AJ22:AK23"/>
    <mergeCell ref="AL22:AM23"/>
    <mergeCell ref="AH24:AI25"/>
    <mergeCell ref="AJ24:AK25"/>
    <mergeCell ref="AL24:AM25"/>
    <mergeCell ref="AH26:AI27"/>
    <mergeCell ref="AJ26:AK27"/>
    <mergeCell ref="AL26:AM27"/>
    <mergeCell ref="AH28:AI29"/>
    <mergeCell ref="AJ28:AK29"/>
    <mergeCell ref="AL28:AM29"/>
    <mergeCell ref="AH14:AI15"/>
    <mergeCell ref="AJ14:AK15"/>
    <mergeCell ref="AL14:AM15"/>
    <mergeCell ref="AH16:AI17"/>
    <mergeCell ref="AJ16:AK17"/>
    <mergeCell ref="AL16:AM17"/>
    <mergeCell ref="AH18:AI19"/>
    <mergeCell ref="AJ18:AK19"/>
    <mergeCell ref="AL18:AM19"/>
    <mergeCell ref="AH20:AI21"/>
    <mergeCell ref="AJ20:AK21"/>
    <mergeCell ref="AL20:AM21"/>
    <mergeCell ref="AH6:AI7"/>
    <mergeCell ref="AJ6:AK7"/>
    <mergeCell ref="AL6:AM7"/>
    <mergeCell ref="AH8:AI9"/>
    <mergeCell ref="AJ8:AK9"/>
    <mergeCell ref="AL8:AM9"/>
    <mergeCell ref="AH10:AI11"/>
    <mergeCell ref="AJ10:AK11"/>
    <mergeCell ref="AL10:AM11"/>
    <mergeCell ref="AH12:AI13"/>
    <mergeCell ref="AJ12:AK13"/>
    <mergeCell ref="AL12:AM13"/>
    <mergeCell ref="AB38:AC39"/>
    <mergeCell ref="AD38:AE39"/>
    <mergeCell ref="AF38:AG39"/>
    <mergeCell ref="AB40:AC41"/>
    <mergeCell ref="AD40:AE41"/>
    <mergeCell ref="AF40:AG41"/>
    <mergeCell ref="AB42:AC43"/>
    <mergeCell ref="AD42:AE43"/>
    <mergeCell ref="AF42:AG43"/>
    <mergeCell ref="AB44:AC45"/>
    <mergeCell ref="AD44:AE45"/>
    <mergeCell ref="AF44:AG45"/>
    <mergeCell ref="AB30:AC31"/>
    <mergeCell ref="AD30:AE31"/>
    <mergeCell ref="AF30:AG31"/>
    <mergeCell ref="AB32:AC33"/>
    <mergeCell ref="AD32:AE33"/>
    <mergeCell ref="AF32:AG33"/>
    <mergeCell ref="AB34:AC35"/>
    <mergeCell ref="AD34:AE35"/>
    <mergeCell ref="AF34:AG35"/>
    <mergeCell ref="AB36:AC37"/>
    <mergeCell ref="AD36:AE37"/>
    <mergeCell ref="AF36:AG37"/>
    <mergeCell ref="AB28:AC29"/>
    <mergeCell ref="AD28:AE29"/>
    <mergeCell ref="AF28:AG29"/>
    <mergeCell ref="AB22:AC23"/>
    <mergeCell ref="AD22:AE23"/>
    <mergeCell ref="AF22:AG23"/>
    <mergeCell ref="AB24:AC25"/>
    <mergeCell ref="AD24:AE25"/>
    <mergeCell ref="AF24:AG25"/>
    <mergeCell ref="AB20:AC21"/>
    <mergeCell ref="AD20:AE21"/>
    <mergeCell ref="AF20:AG21"/>
    <mergeCell ref="AB26:AC27"/>
    <mergeCell ref="AD26:AE27"/>
    <mergeCell ref="AF26:AG27"/>
    <mergeCell ref="AB18:AC19"/>
    <mergeCell ref="AD18:AE19"/>
    <mergeCell ref="V18:W19"/>
    <mergeCell ref="X18:Y19"/>
    <mergeCell ref="Z18:AA19"/>
    <mergeCell ref="AF18:AG19"/>
    <mergeCell ref="V20:W21"/>
    <mergeCell ref="X20:Y21"/>
    <mergeCell ref="Z20:AA21"/>
    <mergeCell ref="V14:W15"/>
    <mergeCell ref="X14:Y15"/>
    <mergeCell ref="Z14:AA15"/>
    <mergeCell ref="V16:W17"/>
    <mergeCell ref="X16:Y17"/>
    <mergeCell ref="Z16:AA17"/>
    <mergeCell ref="AF12:AG13"/>
    <mergeCell ref="AB14:AC15"/>
    <mergeCell ref="AD14:AE15"/>
    <mergeCell ref="AF14:AG15"/>
    <mergeCell ref="AB16:AC17"/>
    <mergeCell ref="AD16:AE17"/>
    <mergeCell ref="AF16:AG17"/>
    <mergeCell ref="X12:Y13"/>
    <mergeCell ref="Z12:AA13"/>
    <mergeCell ref="AB6:AC7"/>
    <mergeCell ref="AD6:AE7"/>
    <mergeCell ref="AB12:AC13"/>
    <mergeCell ref="AD12:AE13"/>
    <mergeCell ref="AF6:AG7"/>
    <mergeCell ref="AB8:AC9"/>
    <mergeCell ref="AD8:AE9"/>
    <mergeCell ref="AF8:AG9"/>
    <mergeCell ref="AB10:AC11"/>
    <mergeCell ref="AD10:AE11"/>
    <mergeCell ref="AF10:AG11"/>
    <mergeCell ref="N8:O9"/>
    <mergeCell ref="L8:M9"/>
    <mergeCell ref="J8:K9"/>
    <mergeCell ref="J10:K11"/>
    <mergeCell ref="E30:I37"/>
    <mergeCell ref="P8:Q9"/>
    <mergeCell ref="P10:Q11"/>
    <mergeCell ref="J12:K13"/>
    <mergeCell ref="L10:M11"/>
    <mergeCell ref="L12:M13"/>
    <mergeCell ref="J2:AM4"/>
    <mergeCell ref="E6:I13"/>
    <mergeCell ref="E14:I21"/>
    <mergeCell ref="J6:K7"/>
    <mergeCell ref="AB46:AG51"/>
    <mergeCell ref="AH46:AM51"/>
    <mergeCell ref="P6:Q7"/>
    <mergeCell ref="P12:Q13"/>
    <mergeCell ref="L6:M7"/>
    <mergeCell ref="N6:O7"/>
    <mergeCell ref="V8:W9"/>
    <mergeCell ref="X8:Y9"/>
    <mergeCell ref="Z8:AA9"/>
    <mergeCell ref="V10:W11"/>
    <mergeCell ref="X10:Y11"/>
    <mergeCell ref="R6:S7"/>
    <mergeCell ref="T6:U7"/>
    <mergeCell ref="R8:S9"/>
    <mergeCell ref="T8:U9"/>
    <mergeCell ref="R10:S11"/>
    <mergeCell ref="J46:O51"/>
    <mergeCell ref="P46:U51"/>
    <mergeCell ref="V46:AA51"/>
    <mergeCell ref="N10:O11"/>
    <mergeCell ref="N12:O13"/>
    <mergeCell ref="R12:S13"/>
    <mergeCell ref="T12:U13"/>
    <mergeCell ref="T10:U11"/>
    <mergeCell ref="Z10:AA11"/>
    <mergeCell ref="V12:W13"/>
    <mergeCell ref="B6:D45"/>
    <mergeCell ref="AO6:AT13"/>
    <mergeCell ref="AO14:AT21"/>
    <mergeCell ref="AO22:AT29"/>
    <mergeCell ref="AO30:AT37"/>
    <mergeCell ref="E22:I29"/>
    <mergeCell ref="E38:I45"/>
    <mergeCell ref="V6:W7"/>
    <mergeCell ref="X6:Y7"/>
    <mergeCell ref="Z6:AA7"/>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M248"/>
  <sheetViews>
    <sheetView zoomScale="50" zoomScaleNormal="50" zoomScalePageLayoutView="0" workbookViewId="0" topLeftCell="A6">
      <selection activeCell="J6" sqref="J6"/>
    </sheetView>
  </sheetViews>
  <sheetFormatPr defaultColWidth="11.421875" defaultRowHeight="15"/>
  <cols>
    <col min="2" max="18" width="5.7109375" style="0" customWidth="1"/>
    <col min="19" max="19" width="8.421875" style="0" customWidth="1"/>
    <col min="20" max="23" width="5.7109375" style="0" customWidth="1"/>
    <col min="24" max="24" width="8.421875" style="0" customWidth="1"/>
    <col min="25" max="26" width="5.7109375" style="0" customWidth="1"/>
    <col min="27" max="27" width="10.7109375" style="0" customWidth="1"/>
    <col min="28" max="28" width="5.7109375" style="0" customWidth="1"/>
    <col min="29" max="29" width="7.421875" style="0" customWidth="1"/>
    <col min="30" max="33" width="5.7109375" style="0" customWidth="1"/>
    <col min="34" max="34" width="8.421875" style="0" customWidth="1"/>
    <col min="35" max="39" width="5.7109375" style="0" customWidth="1"/>
    <col min="41" max="46" width="5.7109375" style="0" customWidth="1"/>
  </cols>
  <sheetData>
    <row r="1" spans="1:91" ht="14.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c r="A2" s="84"/>
      <c r="B2" s="352" t="s">
        <v>160</v>
      </c>
      <c r="C2" s="353"/>
      <c r="D2" s="353"/>
      <c r="E2" s="353"/>
      <c r="F2" s="353"/>
      <c r="G2" s="353"/>
      <c r="H2" s="353"/>
      <c r="I2" s="353"/>
      <c r="J2" s="292" t="s">
        <v>2</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c r="A3" s="84"/>
      <c r="B3" s="353"/>
      <c r="C3" s="353"/>
      <c r="D3" s="353"/>
      <c r="E3" s="353"/>
      <c r="F3" s="353"/>
      <c r="G3" s="353"/>
      <c r="H3" s="353"/>
      <c r="I3" s="353"/>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c r="A4" s="84"/>
      <c r="B4" s="353"/>
      <c r="C4" s="353"/>
      <c r="D4" s="353"/>
      <c r="E4" s="353"/>
      <c r="F4" s="353"/>
      <c r="G4" s="353"/>
      <c r="H4" s="353"/>
      <c r="I4" s="353"/>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73" ht="15" thickBot="1">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76" ht="15" customHeight="1">
      <c r="A6" s="84"/>
      <c r="B6" s="238" t="s">
        <v>4</v>
      </c>
      <c r="C6" s="238"/>
      <c r="D6" s="239"/>
      <c r="E6" s="335" t="s">
        <v>116</v>
      </c>
      <c r="F6" s="336"/>
      <c r="G6" s="336"/>
      <c r="H6" s="336"/>
      <c r="I6" s="354"/>
      <c r="J6" s="46">
        <f>IF(AND('Mapa final'!$Y$15="Muy Alta",'Mapa final'!$AA$15="Leve"),CONCATENATE("R1C",'Mapa final'!$O$15),"")</f>
      </c>
      <c r="K6" s="47">
        <f>IF(AND('Mapa final'!$Y$16="Muy Alta",'Mapa final'!$AA$16="Leve"),CONCATENATE("R1C",'Mapa final'!$O$16),"")</f>
      </c>
      <c r="L6" s="47">
        <f>IF(AND('Mapa final'!$Y$17="Muy Alta",'Mapa final'!$AA$17="Leve"),CONCATENATE("R1C",'Mapa final'!$O$17),"")</f>
      </c>
      <c r="M6" s="47">
        <f>IF(AND('Mapa final'!$Y$18="Muy Alta",'Mapa final'!$AA$18="Leve"),CONCATENATE("R1C",'Mapa final'!$O$18),"")</f>
      </c>
      <c r="N6" s="47">
        <f>IF(AND('Mapa final'!$Y$19="Muy Alta",'Mapa final'!$AA$19="Leve"),CONCATENATE("R1C",'Mapa final'!$O$19),"")</f>
      </c>
      <c r="O6" s="48">
        <f>IF(AND('Mapa final'!$Y$20="Muy Alta",'Mapa final'!$AA$20="Leve"),CONCATENATE("R1C",'Mapa final'!$O$20),"")</f>
      </c>
      <c r="P6" s="46">
        <f>IF(AND('Mapa final'!$Y$15="Muy Alta",'Mapa final'!$AA$15="Menor"),CONCATENATE("R1C",'Mapa final'!$O$15),"")</f>
      </c>
      <c r="Q6" s="47">
        <f>IF(AND('Mapa final'!$Y$16="Muy Alta",'Mapa final'!$AA$16="Menor"),CONCATENATE("R1C",'Mapa final'!$O$16),"")</f>
      </c>
      <c r="R6" s="47">
        <f>IF(AND('Mapa final'!$Y$17="Muy Alta",'Mapa final'!$AA$17="Menor"),CONCATENATE("R1C",'Mapa final'!$O$17),"")</f>
      </c>
      <c r="S6" s="47">
        <f>IF(AND('Mapa final'!$Y$18="Muy Alta",'Mapa final'!$AA$18="Menor"),CONCATENATE("R1C",'Mapa final'!$O$18),"")</f>
      </c>
      <c r="T6" s="47">
        <f>IF(AND('Mapa final'!$Y$19="Muy Alta",'Mapa final'!$AA$19="Menor"),CONCATENATE("R1C",'Mapa final'!$O$19),"")</f>
      </c>
      <c r="U6" s="48">
        <f>IF(AND('Mapa final'!$Y$20="Muy Alta",'Mapa final'!$AA$20="Menor"),CONCATENATE("R1C",'Mapa final'!$O$20),"")</f>
      </c>
      <c r="V6" s="46">
        <f>IF(AND('Mapa final'!$Y$15="Muy Alta",'Mapa final'!$AA$15="Moderado"),CONCATENATE("R1C",'Mapa final'!$O$15),"")</f>
      </c>
      <c r="W6" s="47">
        <f>IF(AND('Mapa final'!$Y$16="Muy Alta",'Mapa final'!$AA$16="Moderado"),CONCATENATE("R1C",'Mapa final'!$O$16),"")</f>
      </c>
      <c r="X6" s="47">
        <f>IF(AND('Mapa final'!$Y$17="Muy Alta",'Mapa final'!$AA$17="Moderado"),CONCATENATE("R1C",'Mapa final'!$O$17),"")</f>
      </c>
      <c r="Y6" s="47">
        <f>IF(AND('Mapa final'!$Y$18="Muy Alta",'Mapa final'!$AA$18="Moderado"),CONCATENATE("R1C",'Mapa final'!$O$18),"")</f>
      </c>
      <c r="Z6" s="47">
        <f>IF(AND('Mapa final'!$Y$19="Muy Alta",'Mapa final'!$AA$19="Moderado"),CONCATENATE("R1C",'Mapa final'!$O$19),"")</f>
      </c>
      <c r="AA6" s="48">
        <f>IF(AND('Mapa final'!$Y$20="Muy Alta",'Mapa final'!$AA$20="Moderado"),CONCATENATE("R1C",'Mapa final'!$O$20),"")</f>
      </c>
      <c r="AB6" s="46">
        <f>IF(AND('Mapa final'!$Y$15="Muy Alta",'Mapa final'!$AA$15="Mayor"),CONCATENATE("R1C",'Mapa final'!$O$15),"")</f>
      </c>
      <c r="AC6" s="47">
        <f>IF(AND('Mapa final'!$Y$16="Muy Alta",'Mapa final'!$AA$16="Mayor"),CONCATENATE("R1C",'Mapa final'!$O$16),"")</f>
      </c>
      <c r="AD6" s="47">
        <f>IF(AND('Mapa final'!$Y$17="Muy Alta",'Mapa final'!$AA$17="Mayor"),CONCATENATE("R1C",'Mapa final'!$O$17),"")</f>
      </c>
      <c r="AE6" s="47">
        <f>IF(AND('Mapa final'!$Y$18="Muy Alta",'Mapa final'!$AA$18="Mayor"),CONCATENATE("R1C",'Mapa final'!$O$18),"")</f>
      </c>
      <c r="AF6" s="47">
        <f>IF(AND('Mapa final'!$Y$19="Muy Alta",'Mapa final'!$AA$19="Mayor"),CONCATENATE("R1C",'Mapa final'!$O$19),"")</f>
      </c>
      <c r="AG6" s="48">
        <f>IF(AND('Mapa final'!$Y$20="Muy Alta",'Mapa final'!$AA$20="Mayor"),CONCATENATE("R1C",'Mapa final'!$O$20),"")</f>
      </c>
      <c r="AH6" s="49">
        <f>IF(AND('Mapa final'!$Y$15="Muy Alta",'Mapa final'!$AA$15="Catastrófico"),CONCATENATE("R1C",'Mapa final'!$O$15),"")</f>
      </c>
      <c r="AI6" s="50">
        <f>IF(AND('Mapa final'!$Y$16="Muy Alta",'Mapa final'!$AA$16="Catastrófico"),CONCATENATE("R1C",'Mapa final'!$O$16),"")</f>
      </c>
      <c r="AJ6" s="50">
        <f>IF(AND('Mapa final'!$Y$17="Muy Alta",'Mapa final'!$AA$17="Catastrófico"),CONCATENATE("R1C",'Mapa final'!$O$17),"")</f>
      </c>
      <c r="AK6" s="50">
        <f>IF(AND('Mapa final'!$Y$18="Muy Alta",'Mapa final'!$AA$18="Catastrófico"),CONCATENATE("R1C",'Mapa final'!$O$18),"")</f>
      </c>
      <c r="AL6" s="50">
        <f>IF(AND('Mapa final'!$Y$19="Muy Alta",'Mapa final'!$AA$19="Catastrófico"),CONCATENATE("R1C",'Mapa final'!$O$19),"")</f>
      </c>
      <c r="AM6" s="51">
        <f>IF(AND('Mapa final'!$Y$20="Muy Alta",'Mapa final'!$AA$20="Catastrófico"),CONCATENATE("R1C",'Mapa final'!$O$20),"")</f>
      </c>
      <c r="AN6" s="84"/>
      <c r="AO6" s="343" t="s">
        <v>79</v>
      </c>
      <c r="AP6" s="344"/>
      <c r="AQ6" s="344"/>
      <c r="AR6" s="344"/>
      <c r="AS6" s="344"/>
      <c r="AT6" s="345"/>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76" ht="15" customHeight="1">
      <c r="A7" s="84"/>
      <c r="B7" s="238"/>
      <c r="C7" s="238"/>
      <c r="D7" s="239"/>
      <c r="E7" s="339"/>
      <c r="F7" s="340"/>
      <c r="G7" s="340"/>
      <c r="H7" s="340"/>
      <c r="I7" s="355"/>
      <c r="J7" s="52">
        <f>IF(AND('Mapa final'!$Y$21="Muy Alta",'Mapa final'!$AA$21="Leve"),CONCATENATE("R2C",'Mapa final'!$O$21),"")</f>
      </c>
      <c r="K7" s="53">
        <f>IF(AND('Mapa final'!$Y$22="Muy Alta",'Mapa final'!$AA$22="Leve"),CONCATENATE("R2C",'Mapa final'!$O$22),"")</f>
      </c>
      <c r="L7" s="53">
        <f>IF(AND('Mapa final'!$Y$23="Muy Alta",'Mapa final'!$AA$23="Leve"),CONCATENATE("R2C",'Mapa final'!$O$23),"")</f>
      </c>
      <c r="M7" s="53">
        <f>IF(AND('Mapa final'!$Y$24="Muy Alta",'Mapa final'!$AA$24="Leve"),CONCATENATE("R2C",'Mapa final'!$O$24),"")</f>
      </c>
      <c r="N7" s="53">
        <f>IF(AND('Mapa final'!$Y$25="Muy Alta",'Mapa final'!$AA$25="Leve"),CONCATENATE("R2C",'Mapa final'!$O$25),"")</f>
      </c>
      <c r="O7" s="54">
        <f>IF(AND('Mapa final'!$Y$26="Muy Alta",'Mapa final'!$AA$26="Leve"),CONCATENATE("R2C",'Mapa final'!$O$26),"")</f>
      </c>
      <c r="P7" s="52">
        <f>IF(AND('Mapa final'!$Y$21="Muy Alta",'Mapa final'!$AA$21="Menor"),CONCATENATE("R2C",'Mapa final'!$O$21),"")</f>
      </c>
      <c r="Q7" s="53">
        <f>IF(AND('Mapa final'!$Y$22="Muy Alta",'Mapa final'!$AA$22="Menor"),CONCATENATE("R2C",'Mapa final'!$O$22),"")</f>
      </c>
      <c r="R7" s="53">
        <f>IF(AND('Mapa final'!$Y$23="Muy Alta",'Mapa final'!$AA$23="Menor"),CONCATENATE("R2C",'Mapa final'!$O$23),"")</f>
      </c>
      <c r="S7" s="53">
        <f>IF(AND('Mapa final'!$Y$24="Muy Alta",'Mapa final'!$AA$24="Menor"),CONCATENATE("R2C",'Mapa final'!$O$24),"")</f>
      </c>
      <c r="T7" s="53">
        <f>IF(AND('Mapa final'!$Y$25="Muy Alta",'Mapa final'!$AA$25="Menor"),CONCATENATE("R2C",'Mapa final'!$O$25),"")</f>
      </c>
      <c r="U7" s="54">
        <f>IF(AND('Mapa final'!$Y$26="Muy Alta",'Mapa final'!$AA$26="Menor"),CONCATENATE("R2C",'Mapa final'!$O$26),"")</f>
      </c>
      <c r="V7" s="52">
        <f>IF(AND('Mapa final'!$Y$21="Muy Alta",'Mapa final'!$AA$21="Moderado"),CONCATENATE("R2C",'Mapa final'!$O$21),"")</f>
      </c>
      <c r="W7" s="53">
        <f>IF(AND('Mapa final'!$Y$22="Muy Alta",'Mapa final'!$AA$22="Moderado"),CONCATENATE("R2C",'Mapa final'!$O$22),"")</f>
      </c>
      <c r="X7" s="53">
        <f>IF(AND('Mapa final'!$Y$23="Muy Alta",'Mapa final'!$AA$23="Moderado"),CONCATENATE("R2C",'Mapa final'!$O$23),"")</f>
      </c>
      <c r="Y7" s="53">
        <f>IF(AND('Mapa final'!$Y$24="Muy Alta",'Mapa final'!$AA$24="Moderado"),CONCATENATE("R2C",'Mapa final'!$O$24),"")</f>
      </c>
      <c r="Z7" s="53">
        <f>IF(AND('Mapa final'!$Y$25="Muy Alta",'Mapa final'!$AA$25="Moderado"),CONCATENATE("R2C",'Mapa final'!$O$25),"")</f>
      </c>
      <c r="AA7" s="54">
        <f>IF(AND('Mapa final'!$Y$26="Muy Alta",'Mapa final'!$AA$26="Moderado"),CONCATENATE("R2C",'Mapa final'!$O$26),"")</f>
      </c>
      <c r="AB7" s="52">
        <f>IF(AND('Mapa final'!$Y$21="Muy Alta",'Mapa final'!$AA$21="Mayor"),CONCATENATE("R2C",'Mapa final'!$O$21),"")</f>
      </c>
      <c r="AC7" s="53">
        <f>IF(AND('Mapa final'!$Y$22="Muy Alta",'Mapa final'!$AA$22="Mayor"),CONCATENATE("R2C",'Mapa final'!$O$22),"")</f>
      </c>
      <c r="AD7" s="53">
        <f>IF(AND('Mapa final'!$Y$23="Muy Alta",'Mapa final'!$AA$23="Mayor"),CONCATENATE("R2C",'Mapa final'!$O$23),"")</f>
      </c>
      <c r="AE7" s="53">
        <f>IF(AND('Mapa final'!$Y$24="Muy Alta",'Mapa final'!$AA$24="Mayor"),CONCATENATE("R2C",'Mapa final'!$O$24),"")</f>
      </c>
      <c r="AF7" s="53">
        <f>IF(AND('Mapa final'!$Y$25="Muy Alta",'Mapa final'!$AA$25="Mayor"),CONCATENATE("R2C",'Mapa final'!$O$25),"")</f>
      </c>
      <c r="AG7" s="54">
        <f>IF(AND('Mapa final'!$Y$26="Muy Alta",'Mapa final'!$AA$26="Mayor"),CONCATENATE("R2C",'Mapa final'!$O$26),"")</f>
      </c>
      <c r="AH7" s="55">
        <f>IF(AND('Mapa final'!$Y$21="Muy Alta",'Mapa final'!$AA$21="Catastrófico"),CONCATENATE("R2C",'Mapa final'!$O$21),"")</f>
      </c>
      <c r="AI7" s="56">
        <f>IF(AND('Mapa final'!$Y$22="Muy Alta",'Mapa final'!$AA$22="Catastrófico"),CONCATENATE("R2C",'Mapa final'!$O$22),"")</f>
      </c>
      <c r="AJ7" s="56">
        <f>IF(AND('Mapa final'!$Y$23="Muy Alta",'Mapa final'!$AA$23="Catastrófico"),CONCATENATE("R2C",'Mapa final'!$O$23),"")</f>
      </c>
      <c r="AK7" s="56">
        <f>IF(AND('Mapa final'!$Y$24="Muy Alta",'Mapa final'!$AA$24="Catastrófico"),CONCATENATE("R2C",'Mapa final'!$O$24),"")</f>
      </c>
      <c r="AL7" s="56">
        <f>IF(AND('Mapa final'!$Y$25="Muy Alta",'Mapa final'!$AA$25="Catastrófico"),CONCATENATE("R2C",'Mapa final'!$O$25),"")</f>
      </c>
      <c r="AM7" s="57">
        <f>IF(AND('Mapa final'!$Y$26="Muy Alta",'Mapa final'!$AA$26="Catastrófico"),CONCATENATE("R2C",'Mapa final'!$O$26),"")</f>
      </c>
      <c r="AN7" s="84"/>
      <c r="AO7" s="346"/>
      <c r="AP7" s="347"/>
      <c r="AQ7" s="347"/>
      <c r="AR7" s="347"/>
      <c r="AS7" s="347"/>
      <c r="AT7" s="348"/>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76" ht="15" customHeight="1">
      <c r="A8" s="84"/>
      <c r="B8" s="238"/>
      <c r="C8" s="238"/>
      <c r="D8" s="239"/>
      <c r="E8" s="339"/>
      <c r="F8" s="340"/>
      <c r="G8" s="340"/>
      <c r="H8" s="340"/>
      <c r="I8" s="355"/>
      <c r="J8" s="52">
        <f>IF(AND('Mapa final'!$Y$27="Muy Alta",'Mapa final'!$AA$27="Leve"),CONCATENATE("R3C",'Mapa final'!$O$27),"")</f>
      </c>
      <c r="K8" s="53">
        <f>IF(AND('Mapa final'!$Y$28="Muy Alta",'Mapa final'!$AA$28="Leve"),CONCATENATE("R3C",'Mapa final'!$O$28),"")</f>
      </c>
      <c r="L8" s="53">
        <f>IF(AND('Mapa final'!$Y$29="Muy Alta",'Mapa final'!$AA$29="Leve"),CONCATENATE("R3C",'Mapa final'!$O$29),"")</f>
      </c>
      <c r="M8" s="53">
        <f>IF(AND('Mapa final'!$Y$30="Muy Alta",'Mapa final'!$AA$30="Leve"),CONCATENATE("R3C",'Mapa final'!$O$30),"")</f>
      </c>
      <c r="N8" s="53">
        <f>IF(AND('Mapa final'!$Y$31="Muy Alta",'Mapa final'!$AA$31="Leve"),CONCATENATE("R3C",'Mapa final'!$O$31),"")</f>
      </c>
      <c r="O8" s="54">
        <f>IF(AND('Mapa final'!$Y$32="Muy Alta",'Mapa final'!$AA$32="Leve"),CONCATENATE("R3C",'Mapa final'!$O$32),"")</f>
      </c>
      <c r="P8" s="52">
        <f>IF(AND('Mapa final'!$Y$27="Muy Alta",'Mapa final'!$AA$27="Menor"),CONCATENATE("R3C",'Mapa final'!$O$27),"")</f>
      </c>
      <c r="Q8" s="53">
        <f>IF(AND('Mapa final'!$Y$28="Muy Alta",'Mapa final'!$AA$28="Menor"),CONCATENATE("R3C",'Mapa final'!$O$28),"")</f>
      </c>
      <c r="R8" s="53">
        <f>IF(AND('Mapa final'!$Y$29="Muy Alta",'Mapa final'!$AA$29="Menor"),CONCATENATE("R3C",'Mapa final'!$O$29),"")</f>
      </c>
      <c r="S8" s="53">
        <f>IF(AND('Mapa final'!$Y$30="Muy Alta",'Mapa final'!$AA$30="Menor"),CONCATENATE("R3C",'Mapa final'!$O$30),"")</f>
      </c>
      <c r="T8" s="53">
        <f>IF(AND('Mapa final'!$Y$31="Muy Alta",'Mapa final'!$AA$31="Menor"),CONCATENATE("R3C",'Mapa final'!$O$31),"")</f>
      </c>
      <c r="U8" s="54">
        <f>IF(AND('Mapa final'!$Y$32="Muy Alta",'Mapa final'!$AA$32="Menor"),CONCATENATE("R3C",'Mapa final'!$O$32),"")</f>
      </c>
      <c r="V8" s="52">
        <f>IF(AND('Mapa final'!$Y$27="Muy Alta",'Mapa final'!$AA$27="Moderado"),CONCATENATE("R3C",'Mapa final'!$O$27),"")</f>
      </c>
      <c r="W8" s="53">
        <f>IF(AND('Mapa final'!$Y$28="Muy Alta",'Mapa final'!$AA$28="Moderado"),CONCATENATE("R3C",'Mapa final'!$O$28),"")</f>
      </c>
      <c r="X8" s="53">
        <f>IF(AND('Mapa final'!$Y$29="Muy Alta",'Mapa final'!$AA$29="Moderado"),CONCATENATE("R3C",'Mapa final'!$O$29),"")</f>
      </c>
      <c r="Y8" s="53">
        <f>IF(AND('Mapa final'!$Y$30="Muy Alta",'Mapa final'!$AA$30="Moderado"),CONCATENATE("R3C",'Mapa final'!$O$30),"")</f>
      </c>
      <c r="Z8" s="53">
        <f>IF(AND('Mapa final'!$Y$31="Muy Alta",'Mapa final'!$AA$31="Moderado"),CONCATENATE("R3C",'Mapa final'!$O$31),"")</f>
      </c>
      <c r="AA8" s="54">
        <f>IF(AND('Mapa final'!$Y$32="Muy Alta",'Mapa final'!$AA$32="Moderado"),CONCATENATE("R3C",'Mapa final'!$O$32),"")</f>
      </c>
      <c r="AB8" s="52">
        <f>IF(AND('Mapa final'!$Y$27="Muy Alta",'Mapa final'!$AA$27="Mayor"),CONCATENATE("R3C",'Mapa final'!$O$27),"")</f>
      </c>
      <c r="AC8" s="53">
        <f>IF(AND('Mapa final'!$Y$28="Muy Alta",'Mapa final'!$AA$28="Mayor"),CONCATENATE("R3C",'Mapa final'!$O$28),"")</f>
      </c>
      <c r="AD8" s="53">
        <f>IF(AND('Mapa final'!$Y$29="Muy Alta",'Mapa final'!$AA$29="Mayor"),CONCATENATE("R3C",'Mapa final'!$O$29),"")</f>
      </c>
      <c r="AE8" s="53">
        <f>IF(AND('Mapa final'!$Y$30="Muy Alta",'Mapa final'!$AA$30="Mayor"),CONCATENATE("R3C",'Mapa final'!$O$30),"")</f>
      </c>
      <c r="AF8" s="53">
        <f>IF(AND('Mapa final'!$Y$31="Muy Alta",'Mapa final'!$AA$31="Mayor"),CONCATENATE("R3C",'Mapa final'!$O$31),"")</f>
      </c>
      <c r="AG8" s="54">
        <f>IF(AND('Mapa final'!$Y$32="Muy Alta",'Mapa final'!$AA$32="Mayor"),CONCATENATE("R3C",'Mapa final'!$O$32),"")</f>
      </c>
      <c r="AH8" s="55">
        <f>IF(AND('Mapa final'!$Y$27="Muy Alta",'Mapa final'!$AA$27="Catastrófico"),CONCATENATE("R3C",'Mapa final'!$O$27),"")</f>
      </c>
      <c r="AI8" s="56">
        <f>IF(AND('Mapa final'!$Y$28="Muy Alta",'Mapa final'!$AA$28="Catastrófico"),CONCATENATE("R3C",'Mapa final'!$O$28),"")</f>
      </c>
      <c r="AJ8" s="56">
        <f>IF(AND('Mapa final'!$Y$29="Muy Alta",'Mapa final'!$AA$29="Catastrófico"),CONCATENATE("R3C",'Mapa final'!$O$29),"")</f>
      </c>
      <c r="AK8" s="56">
        <f>IF(AND('Mapa final'!$Y$30="Muy Alta",'Mapa final'!$AA$30="Catastrófico"),CONCATENATE("R3C",'Mapa final'!$O$30),"")</f>
      </c>
      <c r="AL8" s="56">
        <f>IF(AND('Mapa final'!$Y$31="Muy Alta",'Mapa final'!$AA$31="Catastrófico"),CONCATENATE("R3C",'Mapa final'!$O$31),"")</f>
      </c>
      <c r="AM8" s="57">
        <f>IF(AND('Mapa final'!$Y$32="Muy Alta",'Mapa final'!$AA$32="Catastrófico"),CONCATENATE("R3C",'Mapa final'!$O$32),"")</f>
      </c>
      <c r="AN8" s="84"/>
      <c r="AO8" s="346"/>
      <c r="AP8" s="347"/>
      <c r="AQ8" s="347"/>
      <c r="AR8" s="347"/>
      <c r="AS8" s="347"/>
      <c r="AT8" s="348"/>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76" ht="15" customHeight="1">
      <c r="A9" s="84"/>
      <c r="B9" s="238"/>
      <c r="C9" s="238"/>
      <c r="D9" s="239"/>
      <c r="E9" s="339"/>
      <c r="F9" s="340"/>
      <c r="G9" s="340"/>
      <c r="H9" s="340"/>
      <c r="I9" s="355"/>
      <c r="J9" s="52">
        <f>IF(AND('Mapa final'!$Y$33="Muy Alta",'Mapa final'!$AA$33="Leve"),CONCATENATE("R4C",'Mapa final'!$O$33),"")</f>
      </c>
      <c r="K9" s="53">
        <f>IF(AND('Mapa final'!$Y$34="Muy Alta",'Mapa final'!$AA$34="Leve"),CONCATENATE("R4C",'Mapa final'!$O$34),"")</f>
      </c>
      <c r="L9" s="58">
        <f>IF(AND('Mapa final'!$Y$35="Muy Alta",'Mapa final'!$AA$35="Leve"),CONCATENATE("R4C",'Mapa final'!$O$35),"")</f>
      </c>
      <c r="M9" s="58">
        <f>IF(AND('Mapa final'!$Y$36="Muy Alta",'Mapa final'!$AA$36="Leve"),CONCATENATE("R4C",'Mapa final'!$O$36),"")</f>
      </c>
      <c r="N9" s="58">
        <f>IF(AND('Mapa final'!$Y$37="Muy Alta",'Mapa final'!$AA$37="Leve"),CONCATENATE("R4C",'Mapa final'!$O$37),"")</f>
      </c>
      <c r="O9" s="54">
        <f>IF(AND('Mapa final'!$Y$38="Muy Alta",'Mapa final'!$AA$38="Leve"),CONCATENATE("R4C",'Mapa final'!$O$38),"")</f>
      </c>
      <c r="P9" s="52">
        <f>IF(AND('Mapa final'!$Y$33="Muy Alta",'Mapa final'!$AA$33="Menor"),CONCATENATE("R4C",'Mapa final'!$O$33),"")</f>
      </c>
      <c r="Q9" s="53">
        <f>IF(AND('Mapa final'!$Y$34="Muy Alta",'Mapa final'!$AA$34="Menor"),CONCATENATE("R4C",'Mapa final'!$O$34),"")</f>
      </c>
      <c r="R9" s="58">
        <f>IF(AND('Mapa final'!$Y$35="Muy Alta",'Mapa final'!$AA$35="Menor"),CONCATENATE("R4C",'Mapa final'!$O$35),"")</f>
      </c>
      <c r="S9" s="58">
        <f>IF(AND('Mapa final'!$Y$36="Muy Alta",'Mapa final'!$AA$36="Menor"),CONCATENATE("R4C",'Mapa final'!$O$36),"")</f>
      </c>
      <c r="T9" s="58">
        <f>IF(AND('Mapa final'!$Y$37="Muy Alta",'Mapa final'!$AA$37="Menor"),CONCATENATE("R4C",'Mapa final'!$O$37),"")</f>
      </c>
      <c r="U9" s="54">
        <f>IF(AND('Mapa final'!$Y$38="Muy Alta",'Mapa final'!$AA$38="Menor"),CONCATENATE("R4C",'Mapa final'!$O$38),"")</f>
      </c>
      <c r="V9" s="52">
        <f>IF(AND('Mapa final'!$Y$33="Muy Alta",'Mapa final'!$AA$33="Moderado"),CONCATENATE("R4C",'Mapa final'!$O$33),"")</f>
      </c>
      <c r="W9" s="53">
        <f>IF(AND('Mapa final'!$Y$34="Muy Alta",'Mapa final'!$AA$34="Moderado"),CONCATENATE("R4C",'Mapa final'!$O$34),"")</f>
      </c>
      <c r="X9" s="58">
        <f>IF(AND('Mapa final'!$Y$35="Muy Alta",'Mapa final'!$AA$35="Moderado"),CONCATENATE("R4C",'Mapa final'!$O$35),"")</f>
      </c>
      <c r="Y9" s="58">
        <f>IF(AND('Mapa final'!$Y$36="Muy Alta",'Mapa final'!$AA$36="Moderado"),CONCATENATE("R4C",'Mapa final'!$O$36),"")</f>
      </c>
      <c r="Z9" s="58">
        <f>IF(AND('Mapa final'!$Y$37="Muy Alta",'Mapa final'!$AA$37="Moderado"),CONCATENATE("R4C",'Mapa final'!$O$37),"")</f>
      </c>
      <c r="AA9" s="54">
        <f>IF(AND('Mapa final'!$Y$38="Muy Alta",'Mapa final'!$AA$38="Moderado"),CONCATENATE("R4C",'Mapa final'!$O$38),"")</f>
      </c>
      <c r="AB9" s="52">
        <f>IF(AND('Mapa final'!$Y$33="Muy Alta",'Mapa final'!$AA$33="Mayor"),CONCATENATE("R4C",'Mapa final'!$O$33),"")</f>
      </c>
      <c r="AC9" s="53">
        <f>IF(AND('Mapa final'!$Y$34="Muy Alta",'Mapa final'!$AA$34="Mayor"),CONCATENATE("R4C",'Mapa final'!$O$34),"")</f>
      </c>
      <c r="AD9" s="58">
        <f>IF(AND('Mapa final'!$Y$35="Muy Alta",'Mapa final'!$AA$35="Mayor"),CONCATENATE("R4C",'Mapa final'!$O$35),"")</f>
      </c>
      <c r="AE9" s="58">
        <f>IF(AND('Mapa final'!$Y$36="Muy Alta",'Mapa final'!$AA$36="Mayor"),CONCATENATE("R4C",'Mapa final'!$O$36),"")</f>
      </c>
      <c r="AF9" s="58">
        <f>IF(AND('Mapa final'!$Y$37="Muy Alta",'Mapa final'!$AA$37="Mayor"),CONCATENATE("R4C",'Mapa final'!$O$37),"")</f>
      </c>
      <c r="AG9" s="54">
        <f>IF(AND('Mapa final'!$Y$38="Muy Alta",'Mapa final'!$AA$38="Mayor"),CONCATENATE("R4C",'Mapa final'!$O$38),"")</f>
      </c>
      <c r="AH9" s="55">
        <f>IF(AND('Mapa final'!$Y$33="Muy Alta",'Mapa final'!$AA$33="Catastrófico"),CONCATENATE("R4C",'Mapa final'!$O$33),"")</f>
      </c>
      <c r="AI9" s="56">
        <f>IF(AND('Mapa final'!$Y$34="Muy Alta",'Mapa final'!$AA$34="Catastrófico"),CONCATENATE("R4C",'Mapa final'!$O$34),"")</f>
      </c>
      <c r="AJ9" s="56">
        <f>IF(AND('Mapa final'!$Y$35="Muy Alta",'Mapa final'!$AA$35="Catastrófico"),CONCATENATE("R4C",'Mapa final'!$O$35),"")</f>
      </c>
      <c r="AK9" s="56">
        <f>IF(AND('Mapa final'!$Y$36="Muy Alta",'Mapa final'!$AA$36="Catastrófico"),CONCATENATE("R4C",'Mapa final'!$O$36),"")</f>
      </c>
      <c r="AL9" s="56">
        <f>IF(AND('Mapa final'!$Y$37="Muy Alta",'Mapa final'!$AA$37="Catastrófico"),CONCATENATE("R4C",'Mapa final'!$O$37),"")</f>
      </c>
      <c r="AM9" s="57">
        <f>IF(AND('Mapa final'!$Y$38="Muy Alta",'Mapa final'!$AA$38="Catastrófico"),CONCATENATE("R4C",'Mapa final'!$O$38),"")</f>
      </c>
      <c r="AN9" s="84"/>
      <c r="AO9" s="346"/>
      <c r="AP9" s="347"/>
      <c r="AQ9" s="347"/>
      <c r="AR9" s="347"/>
      <c r="AS9" s="347"/>
      <c r="AT9" s="348"/>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76" ht="15" customHeight="1">
      <c r="A10" s="84"/>
      <c r="B10" s="238"/>
      <c r="C10" s="238"/>
      <c r="D10" s="239"/>
      <c r="E10" s="339"/>
      <c r="F10" s="340"/>
      <c r="G10" s="340"/>
      <c r="H10" s="340"/>
      <c r="I10" s="355"/>
      <c r="J10" s="52">
        <f>IF(AND('Mapa final'!$Y$39="Muy Alta",'Mapa final'!$AA$39="Leve"),CONCATENATE("R5C",'Mapa final'!$O$39),"")</f>
      </c>
      <c r="K10" s="53">
        <f>IF(AND('Mapa final'!$Y$40="Muy Alta",'Mapa final'!$AA$40="Leve"),CONCATENATE("R5C",'Mapa final'!$O$40),"")</f>
      </c>
      <c r="L10" s="58">
        <f>IF(AND('Mapa final'!$Y$41="Muy Alta",'Mapa final'!$AA$41="Leve"),CONCATENATE("R5C",'Mapa final'!$O$41),"")</f>
      </c>
      <c r="M10" s="58">
        <f>IF(AND('Mapa final'!$Y$42="Muy Alta",'Mapa final'!$AA$42="Leve"),CONCATENATE("R5C",'Mapa final'!$O$42),"")</f>
      </c>
      <c r="N10" s="58">
        <f>IF(AND('Mapa final'!$Y$43="Muy Alta",'Mapa final'!$AA$43="Leve"),CONCATENATE("R5C",'Mapa final'!$O$43),"")</f>
      </c>
      <c r="O10" s="54">
        <f>IF(AND('Mapa final'!$Y$44="Muy Alta",'Mapa final'!$AA$44="Leve"),CONCATENATE("R5C",'Mapa final'!$O$44),"")</f>
      </c>
      <c r="P10" s="52">
        <f>IF(AND('Mapa final'!$Y$39="Muy Alta",'Mapa final'!$AA$39="Menor"),CONCATENATE("R5C",'Mapa final'!$O$39),"")</f>
      </c>
      <c r="Q10" s="53">
        <f>IF(AND('Mapa final'!$Y$40="Muy Alta",'Mapa final'!$AA$40="Menor"),CONCATENATE("R5C",'Mapa final'!$O$40),"")</f>
      </c>
      <c r="R10" s="58">
        <f>IF(AND('Mapa final'!$Y$41="Muy Alta",'Mapa final'!$AA$41="Menor"),CONCATENATE("R5C",'Mapa final'!$O$41),"")</f>
      </c>
      <c r="S10" s="58">
        <f>IF(AND('Mapa final'!$Y$42="Muy Alta",'Mapa final'!$AA$42="Menor"),CONCATENATE("R5C",'Mapa final'!$O$42),"")</f>
      </c>
      <c r="T10" s="58">
        <f>IF(AND('Mapa final'!$Y$43="Muy Alta",'Mapa final'!$AA$43="Menor"),CONCATENATE("R5C",'Mapa final'!$O$43),"")</f>
      </c>
      <c r="U10" s="54">
        <f>IF(AND('Mapa final'!$Y$44="Muy Alta",'Mapa final'!$AA$44="Menor"),CONCATENATE("R5C",'Mapa final'!$O$44),"")</f>
      </c>
      <c r="V10" s="52">
        <f>IF(AND('Mapa final'!$Y$39="Muy Alta",'Mapa final'!$AA$39="Moderado"),CONCATENATE("R5C",'Mapa final'!$O$39),"")</f>
      </c>
      <c r="W10" s="53">
        <f>IF(AND('Mapa final'!$Y$40="Muy Alta",'Mapa final'!$AA$40="Moderado"),CONCATENATE("R5C",'Mapa final'!$O$40),"")</f>
      </c>
      <c r="X10" s="58">
        <f>IF(AND('Mapa final'!$Y$41="Muy Alta",'Mapa final'!$AA$41="Moderado"),CONCATENATE("R5C",'Mapa final'!$O$41),"")</f>
      </c>
      <c r="Y10" s="58">
        <f>IF(AND('Mapa final'!$Y$42="Muy Alta",'Mapa final'!$AA$42="Moderado"),CONCATENATE("R5C",'Mapa final'!$O$42),"")</f>
      </c>
      <c r="Z10" s="58">
        <f>IF(AND('Mapa final'!$Y$43="Muy Alta",'Mapa final'!$AA$43="Moderado"),CONCATENATE("R5C",'Mapa final'!$O$43),"")</f>
      </c>
      <c r="AA10" s="54">
        <f>IF(AND('Mapa final'!$Y$44="Muy Alta",'Mapa final'!$AA$44="Moderado"),CONCATENATE("R5C",'Mapa final'!$O$44),"")</f>
      </c>
      <c r="AB10" s="52">
        <f>IF(AND('Mapa final'!$Y$39="Muy Alta",'Mapa final'!$AA$39="Mayor"),CONCATENATE("R5C",'Mapa final'!$O$39),"")</f>
      </c>
      <c r="AC10" s="53">
        <f>IF(AND('Mapa final'!$Y$40="Muy Alta",'Mapa final'!$AA$40="Mayor"),CONCATENATE("R5C",'Mapa final'!$O$40),"")</f>
      </c>
      <c r="AD10" s="58">
        <f>IF(AND('Mapa final'!$Y$41="Muy Alta",'Mapa final'!$AA$41="Mayor"),CONCATENATE("R5C",'Mapa final'!$O$41),"")</f>
      </c>
      <c r="AE10" s="58">
        <f>IF(AND('Mapa final'!$Y$42="Muy Alta",'Mapa final'!$AA$42="Mayor"),CONCATENATE("R5C",'Mapa final'!$O$42),"")</f>
      </c>
      <c r="AF10" s="58">
        <f>IF(AND('Mapa final'!$Y$43="Muy Alta",'Mapa final'!$AA$43="Mayor"),CONCATENATE("R5C",'Mapa final'!$O$43),"")</f>
      </c>
      <c r="AG10" s="54">
        <f>IF(AND('Mapa final'!$Y$44="Muy Alta",'Mapa final'!$AA$44="Mayor"),CONCATENATE("R5C",'Mapa final'!$O$44),"")</f>
      </c>
      <c r="AH10" s="55">
        <f>IF(AND('Mapa final'!$Y$39="Muy Alta",'Mapa final'!$AA$39="Catastrófico"),CONCATENATE("R5C",'Mapa final'!$O$39),"")</f>
      </c>
      <c r="AI10" s="56">
        <f>IF(AND('Mapa final'!$Y$40="Muy Alta",'Mapa final'!$AA$40="Catastrófico"),CONCATENATE("R5C",'Mapa final'!$O$40),"")</f>
      </c>
      <c r="AJ10" s="56">
        <f>IF(AND('Mapa final'!$Y$41="Muy Alta",'Mapa final'!$AA$41="Catastrófico"),CONCATENATE("R5C",'Mapa final'!$O$41),"")</f>
      </c>
      <c r="AK10" s="56">
        <f>IF(AND('Mapa final'!$Y$42="Muy Alta",'Mapa final'!$AA$42="Catastrófico"),CONCATENATE("R5C",'Mapa final'!$O$42),"")</f>
      </c>
      <c r="AL10" s="56">
        <f>IF(AND('Mapa final'!$Y$43="Muy Alta",'Mapa final'!$AA$43="Catastrófico"),CONCATENATE("R5C",'Mapa final'!$O$43),"")</f>
      </c>
      <c r="AM10" s="57">
        <f>IF(AND('Mapa final'!$Y$44="Muy Alta",'Mapa final'!$AA$44="Catastrófico"),CONCATENATE("R5C",'Mapa final'!$O$44),"")</f>
      </c>
      <c r="AN10" s="84"/>
      <c r="AO10" s="346"/>
      <c r="AP10" s="347"/>
      <c r="AQ10" s="347"/>
      <c r="AR10" s="347"/>
      <c r="AS10" s="347"/>
      <c r="AT10" s="348"/>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76" ht="15" customHeight="1">
      <c r="A11" s="84"/>
      <c r="B11" s="238"/>
      <c r="C11" s="238"/>
      <c r="D11" s="239"/>
      <c r="E11" s="339"/>
      <c r="F11" s="340"/>
      <c r="G11" s="340"/>
      <c r="H11" s="340"/>
      <c r="I11" s="355"/>
      <c r="J11" s="52">
        <f>IF(AND('Mapa final'!$Y$45="Muy Alta",'Mapa final'!$AA$45="Leve"),CONCATENATE("R6C",'Mapa final'!$O$45),"")</f>
      </c>
      <c r="K11" s="53">
        <f>IF(AND('Mapa final'!$Y$46="Muy Alta",'Mapa final'!$AA$46="Leve"),CONCATENATE("R6C",'Mapa final'!$O$46),"")</f>
      </c>
      <c r="L11" s="58">
        <f>IF(AND('Mapa final'!$Y$47="Muy Alta",'Mapa final'!$AA$47="Leve"),CONCATENATE("R6C",'Mapa final'!$O$47),"")</f>
      </c>
      <c r="M11" s="58">
        <f>IF(AND('Mapa final'!$Y$48="Muy Alta",'Mapa final'!$AA$48="Leve"),CONCATENATE("R6C",'Mapa final'!$O$48),"")</f>
      </c>
      <c r="N11" s="58">
        <f>IF(AND('Mapa final'!$Y$49="Muy Alta",'Mapa final'!$AA$49="Leve"),CONCATENATE("R6C",'Mapa final'!$O$49),"")</f>
      </c>
      <c r="O11" s="54">
        <f>IF(AND('Mapa final'!$Y$50="Muy Alta",'Mapa final'!$AA$50="Leve"),CONCATENATE("R6C",'Mapa final'!$O$50),"")</f>
      </c>
      <c r="P11" s="52">
        <f>IF(AND('Mapa final'!$Y$45="Muy Alta",'Mapa final'!$AA$45="Menor"),CONCATENATE("R6C",'Mapa final'!$O$45),"")</f>
      </c>
      <c r="Q11" s="53">
        <f>IF(AND('Mapa final'!$Y$46="Muy Alta",'Mapa final'!$AA$46="Menor"),CONCATENATE("R6C",'Mapa final'!$O$46),"")</f>
      </c>
      <c r="R11" s="58">
        <f>IF(AND('Mapa final'!$Y$47="Muy Alta",'Mapa final'!$AA$47="Menor"),CONCATENATE("R6C",'Mapa final'!$O$47),"")</f>
      </c>
      <c r="S11" s="58">
        <f>IF(AND('Mapa final'!$Y$48="Muy Alta",'Mapa final'!$AA$48="Menor"),CONCATENATE("R6C",'Mapa final'!$O$48),"")</f>
      </c>
      <c r="T11" s="58">
        <f>IF(AND('Mapa final'!$Y$49="Muy Alta",'Mapa final'!$AA$49="Menor"),CONCATENATE("R6C",'Mapa final'!$O$49),"")</f>
      </c>
      <c r="U11" s="54">
        <f>IF(AND('Mapa final'!$Y$50="Muy Alta",'Mapa final'!$AA$50="Menor"),CONCATENATE("R6C",'Mapa final'!$O$50),"")</f>
      </c>
      <c r="V11" s="52">
        <f>IF(AND('Mapa final'!$Y$45="Muy Alta",'Mapa final'!$AA$45="Moderado"),CONCATENATE("R6C",'Mapa final'!$O$45),"")</f>
      </c>
      <c r="W11" s="53">
        <f>IF(AND('Mapa final'!$Y$46="Muy Alta",'Mapa final'!$AA$46="Moderado"),CONCATENATE("R6C",'Mapa final'!$O$46),"")</f>
      </c>
      <c r="X11" s="58">
        <f>IF(AND('Mapa final'!$Y$47="Muy Alta",'Mapa final'!$AA$47="Moderado"),CONCATENATE("R6C",'Mapa final'!$O$47),"")</f>
      </c>
      <c r="Y11" s="58">
        <f>IF(AND('Mapa final'!$Y$48="Muy Alta",'Mapa final'!$AA$48="Moderado"),CONCATENATE("R6C",'Mapa final'!$O$48),"")</f>
      </c>
      <c r="Z11" s="58">
        <f>IF(AND('Mapa final'!$Y$49="Muy Alta",'Mapa final'!$AA$49="Moderado"),CONCATENATE("R6C",'Mapa final'!$O$49),"")</f>
      </c>
      <c r="AA11" s="54">
        <f>IF(AND('Mapa final'!$Y$50="Muy Alta",'Mapa final'!$AA$50="Moderado"),CONCATENATE("R6C",'Mapa final'!$O$50),"")</f>
      </c>
      <c r="AB11" s="52">
        <f>IF(AND('Mapa final'!$Y$45="Muy Alta",'Mapa final'!$AA$45="Mayor"),CONCATENATE("R6C",'Mapa final'!$O$45),"")</f>
      </c>
      <c r="AC11" s="53">
        <f>IF(AND('Mapa final'!$Y$46="Muy Alta",'Mapa final'!$AA$46="Mayor"),CONCATENATE("R6C",'Mapa final'!$O$46),"")</f>
      </c>
      <c r="AD11" s="58">
        <f>IF(AND('Mapa final'!$Y$47="Muy Alta",'Mapa final'!$AA$47="Mayor"),CONCATENATE("R6C",'Mapa final'!$O$47),"")</f>
      </c>
      <c r="AE11" s="58">
        <f>IF(AND('Mapa final'!$Y$48="Muy Alta",'Mapa final'!$AA$48="Mayor"),CONCATENATE("R6C",'Mapa final'!$O$48),"")</f>
      </c>
      <c r="AF11" s="58">
        <f>IF(AND('Mapa final'!$Y$49="Muy Alta",'Mapa final'!$AA$49="Mayor"),CONCATENATE("R6C",'Mapa final'!$O$49),"")</f>
      </c>
      <c r="AG11" s="54">
        <f>IF(AND('Mapa final'!$Y$50="Muy Alta",'Mapa final'!$AA$50="Mayor"),CONCATENATE("R6C",'Mapa final'!$O$50),"")</f>
      </c>
      <c r="AH11" s="55">
        <f>IF(AND('Mapa final'!$Y$45="Muy Alta",'Mapa final'!$AA$45="Catastrófico"),CONCATENATE("R6C",'Mapa final'!$O$45),"")</f>
      </c>
      <c r="AI11" s="56">
        <f>IF(AND('Mapa final'!$Y$46="Muy Alta",'Mapa final'!$AA$46="Catastrófico"),CONCATENATE("R6C",'Mapa final'!$O$46),"")</f>
      </c>
      <c r="AJ11" s="56">
        <f>IF(AND('Mapa final'!$Y$47="Muy Alta",'Mapa final'!$AA$47="Catastrófico"),CONCATENATE("R6C",'Mapa final'!$O$47),"")</f>
      </c>
      <c r="AK11" s="56">
        <f>IF(AND('Mapa final'!$Y$48="Muy Alta",'Mapa final'!$AA$48="Catastrófico"),CONCATENATE("R6C",'Mapa final'!$O$48),"")</f>
      </c>
      <c r="AL11" s="56">
        <f>IF(AND('Mapa final'!$Y$49="Muy Alta",'Mapa final'!$AA$49="Catastrófico"),CONCATENATE("R6C",'Mapa final'!$O$49),"")</f>
      </c>
      <c r="AM11" s="57">
        <f>IF(AND('Mapa final'!$Y$50="Muy Alta",'Mapa final'!$AA$50="Catastrófico"),CONCATENATE("R6C",'Mapa final'!$O$50),"")</f>
      </c>
      <c r="AN11" s="84"/>
      <c r="AO11" s="346"/>
      <c r="AP11" s="347"/>
      <c r="AQ11" s="347"/>
      <c r="AR11" s="347"/>
      <c r="AS11" s="347"/>
      <c r="AT11" s="348"/>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76" ht="15" customHeight="1">
      <c r="A12" s="84"/>
      <c r="B12" s="238"/>
      <c r="C12" s="238"/>
      <c r="D12" s="239"/>
      <c r="E12" s="339"/>
      <c r="F12" s="340"/>
      <c r="G12" s="340"/>
      <c r="H12" s="340"/>
      <c r="I12" s="355"/>
      <c r="J12" s="52">
        <f>IF(AND('Mapa final'!$Y$51="Muy Alta",'Mapa final'!$AA$51="Leve"),CONCATENATE("R7C",'Mapa final'!$O$51),"")</f>
      </c>
      <c r="K12" s="53">
        <f>IF(AND('Mapa final'!$Y$52="Muy Alta",'Mapa final'!$AA$52="Leve"),CONCATENATE("R7C",'Mapa final'!$O$52),"")</f>
      </c>
      <c r="L12" s="58">
        <f>IF(AND('Mapa final'!$Y$53="Muy Alta",'Mapa final'!$AA$53="Leve"),CONCATENATE("R7C",'Mapa final'!$O$53),"")</f>
      </c>
      <c r="M12" s="58">
        <f>IF(AND('Mapa final'!$Y$54="Muy Alta",'Mapa final'!$AA$54="Leve"),CONCATENATE("R7C",'Mapa final'!$O$54),"")</f>
      </c>
      <c r="N12" s="58">
        <f>IF(AND('Mapa final'!$Y$55="Muy Alta",'Mapa final'!$AA$55="Leve"),CONCATENATE("R7C",'Mapa final'!$O$55),"")</f>
      </c>
      <c r="O12" s="54">
        <f>IF(AND('Mapa final'!$Y$56="Muy Alta",'Mapa final'!$AA$56="Leve"),CONCATENATE("R7C",'Mapa final'!$O$56),"")</f>
      </c>
      <c r="P12" s="52">
        <f>IF(AND('Mapa final'!$Y$51="Muy Alta",'Mapa final'!$AA$51="Menor"),CONCATENATE("R7C",'Mapa final'!$O$51),"")</f>
      </c>
      <c r="Q12" s="53">
        <f>IF(AND('Mapa final'!$Y$52="Muy Alta",'Mapa final'!$AA$52="Menor"),CONCATENATE("R7C",'Mapa final'!$O$52),"")</f>
      </c>
      <c r="R12" s="58">
        <f>IF(AND('Mapa final'!$Y$53="Muy Alta",'Mapa final'!$AA$53="Menor"),CONCATENATE("R7C",'Mapa final'!$O$53),"")</f>
      </c>
      <c r="S12" s="58">
        <f>IF(AND('Mapa final'!$Y$54="Muy Alta",'Mapa final'!$AA$54="Menor"),CONCATENATE("R7C",'Mapa final'!$O$54),"")</f>
      </c>
      <c r="T12" s="58">
        <f>IF(AND('Mapa final'!$Y$55="Muy Alta",'Mapa final'!$AA$55="Menor"),CONCATENATE("R7C",'Mapa final'!$O$55),"")</f>
      </c>
      <c r="U12" s="54">
        <f>IF(AND('Mapa final'!$Y$56="Muy Alta",'Mapa final'!$AA$56="Menor"),CONCATENATE("R7C",'Mapa final'!$O$56),"")</f>
      </c>
      <c r="V12" s="52">
        <f>IF(AND('Mapa final'!$Y$51="Muy Alta",'Mapa final'!$AA$51="Moderado"),CONCATENATE("R7C",'Mapa final'!$O$51),"")</f>
      </c>
      <c r="W12" s="53">
        <f>IF(AND('Mapa final'!$Y$52="Muy Alta",'Mapa final'!$AA$52="Moderado"),CONCATENATE("R7C",'Mapa final'!$O$52),"")</f>
      </c>
      <c r="X12" s="58">
        <f>IF(AND('Mapa final'!$Y$53="Muy Alta",'Mapa final'!$AA$53="Moderado"),CONCATENATE("R7C",'Mapa final'!$O$53),"")</f>
      </c>
      <c r="Y12" s="58">
        <f>IF(AND('Mapa final'!$Y$54="Muy Alta",'Mapa final'!$AA$54="Moderado"),CONCATENATE("R7C",'Mapa final'!$O$54),"")</f>
      </c>
      <c r="Z12" s="58">
        <f>IF(AND('Mapa final'!$Y$55="Muy Alta",'Mapa final'!$AA$55="Moderado"),CONCATENATE("R7C",'Mapa final'!$O$55),"")</f>
      </c>
      <c r="AA12" s="54">
        <f>IF(AND('Mapa final'!$Y$56="Muy Alta",'Mapa final'!$AA$56="Moderado"),CONCATENATE("R7C",'Mapa final'!$O$56),"")</f>
      </c>
      <c r="AB12" s="52">
        <f>IF(AND('Mapa final'!$Y$51="Muy Alta",'Mapa final'!$AA$51="Mayor"),CONCATENATE("R7C",'Mapa final'!$O$51),"")</f>
      </c>
      <c r="AC12" s="53">
        <f>IF(AND('Mapa final'!$Y$52="Muy Alta",'Mapa final'!$AA$52="Mayor"),CONCATENATE("R7C",'Mapa final'!$O$52),"")</f>
      </c>
      <c r="AD12" s="58">
        <f>IF(AND('Mapa final'!$Y$53="Muy Alta",'Mapa final'!$AA$53="Mayor"),CONCATENATE("R7C",'Mapa final'!$O$53),"")</f>
      </c>
      <c r="AE12" s="58">
        <f>IF(AND('Mapa final'!$Y$54="Muy Alta",'Mapa final'!$AA$54="Mayor"),CONCATENATE("R7C",'Mapa final'!$O$54),"")</f>
      </c>
      <c r="AF12" s="58">
        <f>IF(AND('Mapa final'!$Y$55="Muy Alta",'Mapa final'!$AA$55="Mayor"),CONCATENATE("R7C",'Mapa final'!$O$55),"")</f>
      </c>
      <c r="AG12" s="54">
        <f>IF(AND('Mapa final'!$Y$56="Muy Alta",'Mapa final'!$AA$56="Mayor"),CONCATENATE("R7C",'Mapa final'!$O$56),"")</f>
      </c>
      <c r="AH12" s="55">
        <f>IF(AND('Mapa final'!$Y$51="Muy Alta",'Mapa final'!$AA$51="Catastrófico"),CONCATENATE("R7C",'Mapa final'!$O$51),"")</f>
      </c>
      <c r="AI12" s="56">
        <f>IF(AND('Mapa final'!$Y$52="Muy Alta",'Mapa final'!$AA$52="Catastrófico"),CONCATENATE("R7C",'Mapa final'!$O$52),"")</f>
      </c>
      <c r="AJ12" s="56">
        <f>IF(AND('Mapa final'!$Y$53="Muy Alta",'Mapa final'!$AA$53="Catastrófico"),CONCATENATE("R7C",'Mapa final'!$O$53),"")</f>
      </c>
      <c r="AK12" s="56">
        <f>IF(AND('Mapa final'!$Y$54="Muy Alta",'Mapa final'!$AA$54="Catastrófico"),CONCATENATE("R7C",'Mapa final'!$O$54),"")</f>
      </c>
      <c r="AL12" s="56">
        <f>IF(AND('Mapa final'!$Y$55="Muy Alta",'Mapa final'!$AA$55="Catastrófico"),CONCATENATE("R7C",'Mapa final'!$O$55),"")</f>
      </c>
      <c r="AM12" s="57">
        <f>IF(AND('Mapa final'!$Y$56="Muy Alta",'Mapa final'!$AA$56="Catastrófico"),CONCATENATE("R7C",'Mapa final'!$O$56),"")</f>
      </c>
      <c r="AN12" s="84"/>
      <c r="AO12" s="346"/>
      <c r="AP12" s="347"/>
      <c r="AQ12" s="347"/>
      <c r="AR12" s="347"/>
      <c r="AS12" s="347"/>
      <c r="AT12" s="348"/>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76" ht="15" customHeight="1">
      <c r="A13" s="84"/>
      <c r="B13" s="238"/>
      <c r="C13" s="238"/>
      <c r="D13" s="239"/>
      <c r="E13" s="339"/>
      <c r="F13" s="340"/>
      <c r="G13" s="340"/>
      <c r="H13" s="340"/>
      <c r="I13" s="355"/>
      <c r="J13" s="52">
        <f>IF(AND('Mapa final'!$Y$57="Muy Alta",'Mapa final'!$AA$57="Leve"),CONCATENATE("R8C",'Mapa final'!$O$57),"")</f>
      </c>
      <c r="K13" s="53">
        <f>IF(AND('Mapa final'!$Y$58="Muy Alta",'Mapa final'!$AA$58="Leve"),CONCATENATE("R8C",'Mapa final'!$O$58),"")</f>
      </c>
      <c r="L13" s="58">
        <f>IF(AND('Mapa final'!$Y$59="Muy Alta",'Mapa final'!$AA$59="Leve"),CONCATENATE("R8C",'Mapa final'!$O$59),"")</f>
      </c>
      <c r="M13" s="58">
        <f>IF(AND('Mapa final'!$Y$60="Muy Alta",'Mapa final'!$AA$60="Leve"),CONCATENATE("R8C",'Mapa final'!$O$60),"")</f>
      </c>
      <c r="N13" s="58">
        <f>IF(AND('Mapa final'!$Y$61="Muy Alta",'Mapa final'!$AA$61="Leve"),CONCATENATE("R8C",'Mapa final'!$O$61),"")</f>
      </c>
      <c r="O13" s="54">
        <f>IF(AND('Mapa final'!$Y$62="Muy Alta",'Mapa final'!$AA$62="Leve"),CONCATENATE("R8C",'Mapa final'!$O$62),"")</f>
      </c>
      <c r="P13" s="52">
        <f>IF(AND('Mapa final'!$Y$57="Muy Alta",'Mapa final'!$AA$57="Menor"),CONCATENATE("R8C",'Mapa final'!$O$57),"")</f>
      </c>
      <c r="Q13" s="53">
        <f>IF(AND('Mapa final'!$Y$58="Muy Alta",'Mapa final'!$AA$58="Menor"),CONCATENATE("R8C",'Mapa final'!$O$58),"")</f>
      </c>
      <c r="R13" s="58">
        <f>IF(AND('Mapa final'!$Y$59="Muy Alta",'Mapa final'!$AA$59="Menor"),CONCATENATE("R8C",'Mapa final'!$O$59),"")</f>
      </c>
      <c r="S13" s="58">
        <f>IF(AND('Mapa final'!$Y$60="Muy Alta",'Mapa final'!$AA$60="Menor"),CONCATENATE("R8C",'Mapa final'!$O$60),"")</f>
      </c>
      <c r="T13" s="58">
        <f>IF(AND('Mapa final'!$Y$61="Muy Alta",'Mapa final'!$AA$61="Menor"),CONCATENATE("R8C",'Mapa final'!$O$61),"")</f>
      </c>
      <c r="U13" s="54">
        <f>IF(AND('Mapa final'!$Y$62="Muy Alta",'Mapa final'!$AA$62="Menor"),CONCATENATE("R8C",'Mapa final'!$O$62),"")</f>
      </c>
      <c r="V13" s="52">
        <f>IF(AND('Mapa final'!$Y$57="Muy Alta",'Mapa final'!$AA$57="Moderado"),CONCATENATE("R8C",'Mapa final'!$O$57),"")</f>
      </c>
      <c r="W13" s="53">
        <f>IF(AND('Mapa final'!$Y$58="Muy Alta",'Mapa final'!$AA$58="Moderado"),CONCATENATE("R8C",'Mapa final'!$O$58),"")</f>
      </c>
      <c r="X13" s="58">
        <f>IF(AND('Mapa final'!$Y$59="Muy Alta",'Mapa final'!$AA$59="Moderado"),CONCATENATE("R8C",'Mapa final'!$O$59),"")</f>
      </c>
      <c r="Y13" s="58">
        <f>IF(AND('Mapa final'!$Y$60="Muy Alta",'Mapa final'!$AA$60="Moderado"),CONCATENATE("R8C",'Mapa final'!$O$60),"")</f>
      </c>
      <c r="Z13" s="58">
        <f>IF(AND('Mapa final'!$Y$61="Muy Alta",'Mapa final'!$AA$61="Moderado"),CONCATENATE("R8C",'Mapa final'!$O$61),"")</f>
      </c>
      <c r="AA13" s="54">
        <f>IF(AND('Mapa final'!$Y$62="Muy Alta",'Mapa final'!$AA$62="Moderado"),CONCATENATE("R8C",'Mapa final'!$O$62),"")</f>
      </c>
      <c r="AB13" s="52">
        <f>IF(AND('Mapa final'!$Y$57="Muy Alta",'Mapa final'!$AA$57="Mayor"),CONCATENATE("R8C",'Mapa final'!$O$57),"")</f>
      </c>
      <c r="AC13" s="53">
        <f>IF(AND('Mapa final'!$Y$58="Muy Alta",'Mapa final'!$AA$58="Mayor"),CONCATENATE("R8C",'Mapa final'!$O$58),"")</f>
      </c>
      <c r="AD13" s="58">
        <f>IF(AND('Mapa final'!$Y$59="Muy Alta",'Mapa final'!$AA$59="Mayor"),CONCATENATE("R8C",'Mapa final'!$O$59),"")</f>
      </c>
      <c r="AE13" s="58">
        <f>IF(AND('Mapa final'!$Y$60="Muy Alta",'Mapa final'!$AA$60="Mayor"),CONCATENATE("R8C",'Mapa final'!$O$60),"")</f>
      </c>
      <c r="AF13" s="58">
        <f>IF(AND('Mapa final'!$Y$61="Muy Alta",'Mapa final'!$AA$61="Mayor"),CONCATENATE("R8C",'Mapa final'!$O$61),"")</f>
      </c>
      <c r="AG13" s="54">
        <f>IF(AND('Mapa final'!$Y$62="Muy Alta",'Mapa final'!$AA$62="Mayor"),CONCATENATE("R8C",'Mapa final'!$O$62),"")</f>
      </c>
      <c r="AH13" s="55">
        <f>IF(AND('Mapa final'!$Y$57="Muy Alta",'Mapa final'!$AA$57="Catastrófico"),CONCATENATE("R8C",'Mapa final'!$O$57),"")</f>
      </c>
      <c r="AI13" s="56">
        <f>IF(AND('Mapa final'!$Y$58="Muy Alta",'Mapa final'!$AA$58="Catastrófico"),CONCATENATE("R8C",'Mapa final'!$O$58),"")</f>
      </c>
      <c r="AJ13" s="56">
        <f>IF(AND('Mapa final'!$Y$59="Muy Alta",'Mapa final'!$AA$59="Catastrófico"),CONCATENATE("R8C",'Mapa final'!$O$59),"")</f>
      </c>
      <c r="AK13" s="56">
        <f>IF(AND('Mapa final'!$Y$60="Muy Alta",'Mapa final'!$AA$60="Catastrófico"),CONCATENATE("R8C",'Mapa final'!$O$60),"")</f>
      </c>
      <c r="AL13" s="56">
        <f>IF(AND('Mapa final'!$Y$61="Muy Alta",'Mapa final'!$AA$61="Catastrófico"),CONCATENATE("R8C",'Mapa final'!$O$61),"")</f>
      </c>
      <c r="AM13" s="57">
        <f>IF(AND('Mapa final'!$Y$62="Muy Alta",'Mapa final'!$AA$62="Catastrófico"),CONCATENATE("R8C",'Mapa final'!$O$62),"")</f>
      </c>
      <c r="AN13" s="84"/>
      <c r="AO13" s="346"/>
      <c r="AP13" s="347"/>
      <c r="AQ13" s="347"/>
      <c r="AR13" s="347"/>
      <c r="AS13" s="347"/>
      <c r="AT13" s="348"/>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76" ht="15" customHeight="1">
      <c r="A14" s="84"/>
      <c r="B14" s="238"/>
      <c r="C14" s="238"/>
      <c r="D14" s="239"/>
      <c r="E14" s="339"/>
      <c r="F14" s="340"/>
      <c r="G14" s="340"/>
      <c r="H14" s="340"/>
      <c r="I14" s="355"/>
      <c r="J14" s="52">
        <f>IF(AND('Mapa final'!$Y$63="Muy Alta",'Mapa final'!$AA$63="Leve"),CONCATENATE("R9C",'Mapa final'!$O$63),"")</f>
      </c>
      <c r="K14" s="53">
        <f>IF(AND('Mapa final'!$Y$64="Muy Alta",'Mapa final'!$AA$64="Leve"),CONCATENATE("R9C",'Mapa final'!$O$64),"")</f>
      </c>
      <c r="L14" s="58">
        <f>IF(AND('Mapa final'!$Y$65="Muy Alta",'Mapa final'!$AA$65="Leve"),CONCATENATE("R9C",'Mapa final'!$O$65),"")</f>
      </c>
      <c r="M14" s="58">
        <f>IF(AND('Mapa final'!$Y$66="Muy Alta",'Mapa final'!$AA$66="Leve"),CONCATENATE("R9C",'Mapa final'!$O$66),"")</f>
      </c>
      <c r="N14" s="58">
        <f>IF(AND('Mapa final'!$Y$67="Muy Alta",'Mapa final'!$AA$67="Leve"),CONCATENATE("R9C",'Mapa final'!$O$67),"")</f>
      </c>
      <c r="O14" s="54">
        <f>IF(AND('Mapa final'!$Y$68="Muy Alta",'Mapa final'!$AA$68="Leve"),CONCATENATE("R9C",'Mapa final'!$O$68),"")</f>
      </c>
      <c r="P14" s="52">
        <f>IF(AND('Mapa final'!$Y$63="Muy Alta",'Mapa final'!$AA$63="Menor"),CONCATENATE("R9C",'Mapa final'!$O$63),"")</f>
      </c>
      <c r="Q14" s="53">
        <f>IF(AND('Mapa final'!$Y$64="Muy Alta",'Mapa final'!$AA$64="Menor"),CONCATENATE("R9C",'Mapa final'!$O$64),"")</f>
      </c>
      <c r="R14" s="58">
        <f>IF(AND('Mapa final'!$Y$65="Muy Alta",'Mapa final'!$AA$65="Menor"),CONCATENATE("R9C",'Mapa final'!$O$65),"")</f>
      </c>
      <c r="S14" s="58">
        <f>IF(AND('Mapa final'!$Y$66="Muy Alta",'Mapa final'!$AA$66="Menor"),CONCATENATE("R9C",'Mapa final'!$O$66),"")</f>
      </c>
      <c r="T14" s="58">
        <f>IF(AND('Mapa final'!$Y$67="Muy Alta",'Mapa final'!$AA$67="Menor"),CONCATENATE("R9C",'Mapa final'!$O$67),"")</f>
      </c>
      <c r="U14" s="54">
        <f>IF(AND('Mapa final'!$Y$68="Muy Alta",'Mapa final'!$AA$68="Menor"),CONCATENATE("R9C",'Mapa final'!$O$68),"")</f>
      </c>
      <c r="V14" s="52">
        <f>IF(AND('Mapa final'!$Y$63="Muy Alta",'Mapa final'!$AA$63="Moderado"),CONCATENATE("R9C",'Mapa final'!$O$63),"")</f>
      </c>
      <c r="W14" s="53">
        <f>IF(AND('Mapa final'!$Y$64="Muy Alta",'Mapa final'!$AA$64="Moderado"),CONCATENATE("R9C",'Mapa final'!$O$64),"")</f>
      </c>
      <c r="X14" s="58">
        <f>IF(AND('Mapa final'!$Y$65="Muy Alta",'Mapa final'!$AA$65="Moderado"),CONCATENATE("R9C",'Mapa final'!$O$65),"")</f>
      </c>
      <c r="Y14" s="58">
        <f>IF(AND('Mapa final'!$Y$66="Muy Alta",'Mapa final'!$AA$66="Moderado"),CONCATENATE("R9C",'Mapa final'!$O$66),"")</f>
      </c>
      <c r="Z14" s="58">
        <f>IF(AND('Mapa final'!$Y$67="Muy Alta",'Mapa final'!$AA$67="Moderado"),CONCATENATE("R9C",'Mapa final'!$O$67),"")</f>
      </c>
      <c r="AA14" s="54">
        <f>IF(AND('Mapa final'!$Y$68="Muy Alta",'Mapa final'!$AA$68="Moderado"),CONCATENATE("R9C",'Mapa final'!$O$68),"")</f>
      </c>
      <c r="AB14" s="52">
        <f>IF(AND('Mapa final'!$Y$63="Muy Alta",'Mapa final'!$AA$63="Mayor"),CONCATENATE("R9C",'Mapa final'!$O$63),"")</f>
      </c>
      <c r="AC14" s="53">
        <f>IF(AND('Mapa final'!$Y$64="Muy Alta",'Mapa final'!$AA$64="Mayor"),CONCATENATE("R9C",'Mapa final'!$O$64),"")</f>
      </c>
      <c r="AD14" s="58">
        <f>IF(AND('Mapa final'!$Y$65="Muy Alta",'Mapa final'!$AA$65="Mayor"),CONCATENATE("R9C",'Mapa final'!$O$65),"")</f>
      </c>
      <c r="AE14" s="58">
        <f>IF(AND('Mapa final'!$Y$66="Muy Alta",'Mapa final'!$AA$66="Mayor"),CONCATENATE("R9C",'Mapa final'!$O$66),"")</f>
      </c>
      <c r="AF14" s="58">
        <f>IF(AND('Mapa final'!$Y$67="Muy Alta",'Mapa final'!$AA$67="Mayor"),CONCATENATE("R9C",'Mapa final'!$O$67),"")</f>
      </c>
      <c r="AG14" s="54">
        <f>IF(AND('Mapa final'!$Y$68="Muy Alta",'Mapa final'!$AA$68="Mayor"),CONCATENATE("R9C",'Mapa final'!$O$68),"")</f>
      </c>
      <c r="AH14" s="55">
        <f>IF(AND('Mapa final'!$Y$63="Muy Alta",'Mapa final'!$AA$63="Catastrófico"),CONCATENATE("R9C",'Mapa final'!$O$63),"")</f>
      </c>
      <c r="AI14" s="56">
        <f>IF(AND('Mapa final'!$Y$64="Muy Alta",'Mapa final'!$AA$64="Catastrófico"),CONCATENATE("R9C",'Mapa final'!$O$64),"")</f>
      </c>
      <c r="AJ14" s="56">
        <f>IF(AND('Mapa final'!$Y$65="Muy Alta",'Mapa final'!$AA$65="Catastrófico"),CONCATENATE("R9C",'Mapa final'!$O$65),"")</f>
      </c>
      <c r="AK14" s="56">
        <f>IF(AND('Mapa final'!$Y$66="Muy Alta",'Mapa final'!$AA$66="Catastrófico"),CONCATENATE("R9C",'Mapa final'!$O$66),"")</f>
      </c>
      <c r="AL14" s="56">
        <f>IF(AND('Mapa final'!$Y$67="Muy Alta",'Mapa final'!$AA$67="Catastrófico"),CONCATENATE("R9C",'Mapa final'!$O$67),"")</f>
      </c>
      <c r="AM14" s="57">
        <f>IF(AND('Mapa final'!$Y$68="Muy Alta",'Mapa final'!$AA$68="Catastrófico"),CONCATENATE("R9C",'Mapa final'!$O$68),"")</f>
      </c>
      <c r="AN14" s="84"/>
      <c r="AO14" s="346"/>
      <c r="AP14" s="347"/>
      <c r="AQ14" s="347"/>
      <c r="AR14" s="347"/>
      <c r="AS14" s="347"/>
      <c r="AT14" s="348"/>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76" ht="15.75" customHeight="1" thickBot="1">
      <c r="A15" s="84"/>
      <c r="B15" s="238"/>
      <c r="C15" s="238"/>
      <c r="D15" s="239"/>
      <c r="E15" s="341"/>
      <c r="F15" s="342"/>
      <c r="G15" s="342"/>
      <c r="H15" s="342"/>
      <c r="I15" s="356"/>
      <c r="J15" s="59">
        <f>IF(AND('Mapa final'!$Y$69="Muy Alta",'Mapa final'!$AA$69="Leve"),CONCATENATE("R10C",'Mapa final'!$O$69),"")</f>
      </c>
      <c r="K15" s="60">
        <f>IF(AND('Mapa final'!$Y$70="Muy Alta",'Mapa final'!$AA$70="Leve"),CONCATENATE("R10C",'Mapa final'!$O$70),"")</f>
      </c>
      <c r="L15" s="60">
        <f>IF(AND('Mapa final'!$Y$71="Muy Alta",'Mapa final'!$AA$71="Leve"),CONCATENATE("R10C",'Mapa final'!$O$71),"")</f>
      </c>
      <c r="M15" s="60">
        <f>IF(AND('Mapa final'!$Y$72="Muy Alta",'Mapa final'!$AA$72="Leve"),CONCATENATE("R10C",'Mapa final'!$O$72),"")</f>
      </c>
      <c r="N15" s="60">
        <f>IF(AND('Mapa final'!$Y$73="Muy Alta",'Mapa final'!$AA$73="Leve"),CONCATENATE("R10C",'Mapa final'!$O$73),"")</f>
      </c>
      <c r="O15" s="61">
        <f>IF(AND('Mapa final'!$Y$74="Muy Alta",'Mapa final'!$AA$74="Leve"),CONCATENATE("R10C",'Mapa final'!$O$74),"")</f>
      </c>
      <c r="P15" s="52">
        <f>IF(AND('Mapa final'!$Y$69="Muy Alta",'Mapa final'!$AA$69="Menor"),CONCATENATE("R10C",'Mapa final'!$O$69),"")</f>
      </c>
      <c r="Q15" s="53">
        <f>IF(AND('Mapa final'!$Y$70="Muy Alta",'Mapa final'!$AA$70="Menor"),CONCATENATE("R10C",'Mapa final'!$O$70),"")</f>
      </c>
      <c r="R15" s="53">
        <f>IF(AND('Mapa final'!$Y$71="Muy Alta",'Mapa final'!$AA$71="Menor"),CONCATENATE("R10C",'Mapa final'!$O$71),"")</f>
      </c>
      <c r="S15" s="53">
        <f>IF(AND('Mapa final'!$Y$72="Muy Alta",'Mapa final'!$AA$72="Menor"),CONCATENATE("R10C",'Mapa final'!$O$72),"")</f>
      </c>
      <c r="T15" s="53">
        <f>IF(AND('Mapa final'!$Y$73="Muy Alta",'Mapa final'!$AA$73="Menor"),CONCATENATE("R10C",'Mapa final'!$O$73),"")</f>
      </c>
      <c r="U15" s="54">
        <f>IF(AND('Mapa final'!$Y$74="Muy Alta",'Mapa final'!$AA$74="Menor"),CONCATENATE("R10C",'Mapa final'!$O$74),"")</f>
      </c>
      <c r="V15" s="59">
        <f>IF(AND('Mapa final'!$Y$69="Muy Alta",'Mapa final'!$AA$69="Moderado"),CONCATENATE("R10C",'Mapa final'!$O$69),"")</f>
      </c>
      <c r="W15" s="60">
        <f>IF(AND('Mapa final'!$Y$70="Muy Alta",'Mapa final'!$AA$70="Moderado"),CONCATENATE("R10C",'Mapa final'!$O$70),"")</f>
      </c>
      <c r="X15" s="60">
        <f>IF(AND('Mapa final'!$Y$71="Muy Alta",'Mapa final'!$AA$71="Moderado"),CONCATENATE("R10C",'Mapa final'!$O$71),"")</f>
      </c>
      <c r="Y15" s="60">
        <f>IF(AND('Mapa final'!$Y$72="Muy Alta",'Mapa final'!$AA$72="Moderado"),CONCATENATE("R10C",'Mapa final'!$O$72),"")</f>
      </c>
      <c r="Z15" s="60">
        <f>IF(AND('Mapa final'!$Y$73="Muy Alta",'Mapa final'!$AA$73="Moderado"),CONCATENATE("R10C",'Mapa final'!$O$73),"")</f>
      </c>
      <c r="AA15" s="61">
        <f>IF(AND('Mapa final'!$Y$74="Muy Alta",'Mapa final'!$AA$74="Moderado"),CONCATENATE("R10C",'Mapa final'!$O$74),"")</f>
      </c>
      <c r="AB15" s="52">
        <f>IF(AND('Mapa final'!$Y$69="Muy Alta",'Mapa final'!$AA$69="Mayor"),CONCATENATE("R10C",'Mapa final'!$O$69),"")</f>
      </c>
      <c r="AC15" s="53">
        <f>IF(AND('Mapa final'!$Y$70="Muy Alta",'Mapa final'!$AA$70="Mayor"),CONCATENATE("R10C",'Mapa final'!$O$70),"")</f>
      </c>
      <c r="AD15" s="53">
        <f>IF(AND('Mapa final'!$Y$71="Muy Alta",'Mapa final'!$AA$71="Mayor"),CONCATENATE("R10C",'Mapa final'!$O$71),"")</f>
      </c>
      <c r="AE15" s="53">
        <f>IF(AND('Mapa final'!$Y$72="Muy Alta",'Mapa final'!$AA$72="Mayor"),CONCATENATE("R10C",'Mapa final'!$O$72),"")</f>
      </c>
      <c r="AF15" s="53">
        <f>IF(AND('Mapa final'!$Y$73="Muy Alta",'Mapa final'!$AA$73="Mayor"),CONCATENATE("R10C",'Mapa final'!$O$73),"")</f>
      </c>
      <c r="AG15" s="54">
        <f>IF(AND('Mapa final'!$Y$74="Muy Alta",'Mapa final'!$AA$74="Mayor"),CONCATENATE("R10C",'Mapa final'!$O$74),"")</f>
      </c>
      <c r="AH15" s="62">
        <f>IF(AND('Mapa final'!$Y$69="Muy Alta",'Mapa final'!$AA$69="Catastrófico"),CONCATENATE("R10C",'Mapa final'!$O$69),"")</f>
      </c>
      <c r="AI15" s="63">
        <f>IF(AND('Mapa final'!$Y$70="Muy Alta",'Mapa final'!$AA$70="Catastrófico"),CONCATENATE("R10C",'Mapa final'!$O$70),"")</f>
      </c>
      <c r="AJ15" s="63">
        <f>IF(AND('Mapa final'!$Y$71="Muy Alta",'Mapa final'!$AA$71="Catastrófico"),CONCATENATE("R10C",'Mapa final'!$O$71),"")</f>
      </c>
      <c r="AK15" s="63">
        <f>IF(AND('Mapa final'!$Y$72="Muy Alta",'Mapa final'!$AA$72="Catastrófico"),CONCATENATE("R10C",'Mapa final'!$O$72),"")</f>
      </c>
      <c r="AL15" s="63">
        <f>IF(AND('Mapa final'!$Y$73="Muy Alta",'Mapa final'!$AA$73="Catastrófico"),CONCATENATE("R10C",'Mapa final'!$O$73),"")</f>
      </c>
      <c r="AM15" s="64">
        <f>IF(AND('Mapa final'!$Y$74="Muy Alta",'Mapa final'!$AA$74="Catastrófico"),CONCATENATE("R10C",'Mapa final'!$O$74),"")</f>
      </c>
      <c r="AN15" s="84"/>
      <c r="AO15" s="349"/>
      <c r="AP15" s="350"/>
      <c r="AQ15" s="350"/>
      <c r="AR15" s="350"/>
      <c r="AS15" s="350"/>
      <c r="AT15" s="351"/>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76" ht="15" customHeight="1">
      <c r="A16" s="84"/>
      <c r="B16" s="238"/>
      <c r="C16" s="238"/>
      <c r="D16" s="239"/>
      <c r="E16" s="335" t="s">
        <v>115</v>
      </c>
      <c r="F16" s="336"/>
      <c r="G16" s="336"/>
      <c r="H16" s="336"/>
      <c r="I16" s="336"/>
      <c r="J16" s="65">
        <f>IF(AND('Mapa final'!$Y$15="Alta",'Mapa final'!$AA$15="Leve"),CONCATENATE("R1C",'Mapa final'!$O$15),"")</f>
      </c>
      <c r="K16" s="66">
        <f>IF(AND('Mapa final'!$Y$16="Alta",'Mapa final'!$AA$16="Leve"),CONCATENATE("R1C",'Mapa final'!$O$16),"")</f>
      </c>
      <c r="L16" s="66">
        <f>IF(AND('Mapa final'!$Y$17="Alta",'Mapa final'!$AA$17="Leve"),CONCATENATE("R1C",'Mapa final'!$O$17),"")</f>
      </c>
      <c r="M16" s="66">
        <f>IF(AND('Mapa final'!$Y$18="Alta",'Mapa final'!$AA$18="Leve"),CONCATENATE("R1C",'Mapa final'!$O$18),"")</f>
      </c>
      <c r="N16" s="66">
        <f>IF(AND('Mapa final'!$Y$19="Alta",'Mapa final'!$AA$19="Leve"),CONCATENATE("R1C",'Mapa final'!$O$19),"")</f>
      </c>
      <c r="O16" s="67">
        <f>IF(AND('Mapa final'!$Y$20="Alta",'Mapa final'!$AA$20="Leve"),CONCATENATE("R1C",'Mapa final'!$O$20),"")</f>
      </c>
      <c r="P16" s="65">
        <f>IF(AND('Mapa final'!$Y$15="Alta",'Mapa final'!$AA$15="Menor"),CONCATENATE("R1C",'Mapa final'!$O$15),"")</f>
      </c>
      <c r="Q16" s="66">
        <f>IF(AND('Mapa final'!$Y$16="Alta",'Mapa final'!$AA$16="Menor"),CONCATENATE("R1C",'Mapa final'!$O$16),"")</f>
      </c>
      <c r="R16" s="66">
        <f>IF(AND('Mapa final'!$Y$17="Alta",'Mapa final'!$AA$17="Menor"),CONCATENATE("R1C",'Mapa final'!$O$17),"")</f>
      </c>
      <c r="S16" s="66">
        <f>IF(AND('Mapa final'!$Y$18="Alta",'Mapa final'!$AA$18="Menor"),CONCATENATE("R1C",'Mapa final'!$O$18),"")</f>
      </c>
      <c r="T16" s="66">
        <f>IF(AND('Mapa final'!$Y$19="Alta",'Mapa final'!$AA$19="Menor"),CONCATENATE("R1C",'Mapa final'!$O$19),"")</f>
      </c>
      <c r="U16" s="67">
        <f>IF(AND('Mapa final'!$Y$20="Alta",'Mapa final'!$AA$20="Menor"),CONCATENATE("R1C",'Mapa final'!$O$20),"")</f>
      </c>
      <c r="V16" s="46">
        <f>IF(AND('Mapa final'!$Y$15="Alta",'Mapa final'!$AA$15="Moderado"),CONCATENATE("R1C",'Mapa final'!$O$15),"")</f>
      </c>
      <c r="W16" s="47">
        <f>IF(AND('Mapa final'!$Y$16="Alta",'Mapa final'!$AA$16="Moderado"),CONCATENATE("R1C",'Mapa final'!$O$16),"")</f>
      </c>
      <c r="X16" s="47">
        <f>IF(AND('Mapa final'!$Y$17="Alta",'Mapa final'!$AA$17="Moderado"),CONCATENATE("R1C",'Mapa final'!$O$17),"")</f>
      </c>
      <c r="Y16" s="47">
        <f>IF(AND('Mapa final'!$Y$18="Alta",'Mapa final'!$AA$18="Moderado"),CONCATENATE("R1C",'Mapa final'!$O$18),"")</f>
      </c>
      <c r="Z16" s="47">
        <f>IF(AND('Mapa final'!$Y$19="Alta",'Mapa final'!$AA$19="Moderado"),CONCATENATE("R1C",'Mapa final'!$O$19),"")</f>
      </c>
      <c r="AA16" s="48">
        <f>IF(AND('Mapa final'!$Y$20="Alta",'Mapa final'!$AA$20="Moderado"),CONCATENATE("R1C",'Mapa final'!$O$20),"")</f>
      </c>
      <c r="AB16" s="46">
        <f>IF(AND('Mapa final'!$Y$15="Alta",'Mapa final'!$AA$15="Mayor"),CONCATENATE("R1C",'Mapa final'!$O$15),"")</f>
      </c>
      <c r="AC16" s="47">
        <f>IF(AND('Mapa final'!$Y$16="Alta",'Mapa final'!$AA$16="Mayor"),CONCATENATE("R1C",'Mapa final'!$O$16),"")</f>
      </c>
      <c r="AD16" s="47">
        <f>IF(AND('Mapa final'!$Y$17="Alta",'Mapa final'!$AA$17="Mayor"),CONCATENATE("R1C",'Mapa final'!$O$17),"")</f>
      </c>
      <c r="AE16" s="47">
        <f>IF(AND('Mapa final'!$Y$18="Alta",'Mapa final'!$AA$18="Mayor"),CONCATENATE("R1C",'Mapa final'!$O$18),"")</f>
      </c>
      <c r="AF16" s="47">
        <f>IF(AND('Mapa final'!$Y$19="Alta",'Mapa final'!$AA$19="Mayor"),CONCATENATE("R1C",'Mapa final'!$O$19),"")</f>
      </c>
      <c r="AG16" s="48">
        <f>IF(AND('Mapa final'!$Y$20="Alta",'Mapa final'!$AA$20="Mayor"),CONCATENATE("R1C",'Mapa final'!$O$20),"")</f>
      </c>
      <c r="AH16" s="49">
        <f>IF(AND('Mapa final'!$Y$15="Alta",'Mapa final'!$AA$15="Catastrófico"),CONCATENATE("R1C",'Mapa final'!$O$15),"")</f>
      </c>
      <c r="AI16" s="50">
        <f>IF(AND('Mapa final'!$Y$16="Alta",'Mapa final'!$AA$16="Catastrófico"),CONCATENATE("R1C",'Mapa final'!$O$16),"")</f>
      </c>
      <c r="AJ16" s="50">
        <f>IF(AND('Mapa final'!$Y$17="Alta",'Mapa final'!$AA$17="Catastrófico"),CONCATENATE("R1C",'Mapa final'!$O$17),"")</f>
      </c>
      <c r="AK16" s="50">
        <f>IF(AND('Mapa final'!$Y$18="Alta",'Mapa final'!$AA$18="Catastrófico"),CONCATENATE("R1C",'Mapa final'!$O$18),"")</f>
      </c>
      <c r="AL16" s="50">
        <f>IF(AND('Mapa final'!$Y$19="Alta",'Mapa final'!$AA$19="Catastrófico"),CONCATENATE("R1C",'Mapa final'!$O$19),"")</f>
      </c>
      <c r="AM16" s="51">
        <f>IF(AND('Mapa final'!$Y$20="Alta",'Mapa final'!$AA$20="Catastrófico"),CONCATENATE("R1C",'Mapa final'!$O$20),"")</f>
      </c>
      <c r="AN16" s="84"/>
      <c r="AO16" s="326" t="s">
        <v>80</v>
      </c>
      <c r="AP16" s="327"/>
      <c r="AQ16" s="327"/>
      <c r="AR16" s="327"/>
      <c r="AS16" s="327"/>
      <c r="AT16" s="328"/>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c r="A17" s="84"/>
      <c r="B17" s="238"/>
      <c r="C17" s="238"/>
      <c r="D17" s="239"/>
      <c r="E17" s="337"/>
      <c r="F17" s="338"/>
      <c r="G17" s="338"/>
      <c r="H17" s="338"/>
      <c r="I17" s="338"/>
      <c r="J17" s="68">
        <f>IF(AND('Mapa final'!$Y$21="Alta",'Mapa final'!$AA$21="Leve"),CONCATENATE("R2C",'Mapa final'!$O$21),"")</f>
      </c>
      <c r="K17" s="69">
        <f>IF(AND('Mapa final'!$Y$22="Alta",'Mapa final'!$AA$22="Leve"),CONCATENATE("R2C",'Mapa final'!$O$22),"")</f>
      </c>
      <c r="L17" s="69">
        <f>IF(AND('Mapa final'!$Y$23="Alta",'Mapa final'!$AA$23="Leve"),CONCATENATE("R2C",'Mapa final'!$O$23),"")</f>
      </c>
      <c r="M17" s="69">
        <f>IF(AND('Mapa final'!$Y$24="Alta",'Mapa final'!$AA$24="Leve"),CONCATENATE("R2C",'Mapa final'!$O$24),"")</f>
      </c>
      <c r="N17" s="69">
        <f>IF(AND('Mapa final'!$Y$25="Alta",'Mapa final'!$AA$25="Leve"),CONCATENATE("R2C",'Mapa final'!$O$25),"")</f>
      </c>
      <c r="O17" s="70">
        <f>IF(AND('Mapa final'!$Y$26="Alta",'Mapa final'!$AA$26="Leve"),CONCATENATE("R2C",'Mapa final'!$O$26),"")</f>
      </c>
      <c r="P17" s="68">
        <f>IF(AND('Mapa final'!$Y$21="Alta",'Mapa final'!$AA$21="Menor"),CONCATENATE("R2C",'Mapa final'!$O$21),"")</f>
      </c>
      <c r="Q17" s="69">
        <f>IF(AND('Mapa final'!$Y$22="Alta",'Mapa final'!$AA$22="Menor"),CONCATENATE("R2C",'Mapa final'!$O$22),"")</f>
      </c>
      <c r="R17" s="69">
        <f>IF(AND('Mapa final'!$Y$23="Alta",'Mapa final'!$AA$23="Menor"),CONCATENATE("R2C",'Mapa final'!$O$23),"")</f>
      </c>
      <c r="S17" s="69">
        <f>IF(AND('Mapa final'!$Y$24="Alta",'Mapa final'!$AA$24="Menor"),CONCATENATE("R2C",'Mapa final'!$O$24),"")</f>
      </c>
      <c r="T17" s="69">
        <f>IF(AND('Mapa final'!$Y$25="Alta",'Mapa final'!$AA$25="Menor"),CONCATENATE("R2C",'Mapa final'!$O$25),"")</f>
      </c>
      <c r="U17" s="70">
        <f>IF(AND('Mapa final'!$Y$26="Alta",'Mapa final'!$AA$26="Menor"),CONCATENATE("R2C",'Mapa final'!$O$26),"")</f>
      </c>
      <c r="V17" s="52">
        <f>IF(AND('Mapa final'!$Y$21="Alta",'Mapa final'!$AA$21="Moderado"),CONCATENATE("R2C",'Mapa final'!$O$21),"")</f>
      </c>
      <c r="W17" s="53">
        <f>IF(AND('Mapa final'!$Y$22="Alta",'Mapa final'!$AA$22="Moderado"),CONCATENATE("R2C",'Mapa final'!$O$22),"")</f>
      </c>
      <c r="X17" s="53">
        <f>IF(AND('Mapa final'!$Y$23="Alta",'Mapa final'!$AA$23="Moderado"),CONCATENATE("R2C",'Mapa final'!$O$23),"")</f>
      </c>
      <c r="Y17" s="53">
        <f>IF(AND('Mapa final'!$Y$24="Alta",'Mapa final'!$AA$24="Moderado"),CONCATENATE("R2C",'Mapa final'!$O$24),"")</f>
      </c>
      <c r="Z17" s="53">
        <f>IF(AND('Mapa final'!$Y$25="Alta",'Mapa final'!$AA$25="Moderado"),CONCATENATE("R2C",'Mapa final'!$O$25),"")</f>
      </c>
      <c r="AA17" s="54">
        <f>IF(AND('Mapa final'!$Y$26="Alta",'Mapa final'!$AA$26="Moderado"),CONCATENATE("R2C",'Mapa final'!$O$26),"")</f>
      </c>
      <c r="AB17" s="52">
        <f>IF(AND('Mapa final'!$Y$21="Alta",'Mapa final'!$AA$21="Mayor"),CONCATENATE("R2C",'Mapa final'!$O$21),"")</f>
      </c>
      <c r="AC17" s="53">
        <f>IF(AND('Mapa final'!$Y$22="Alta",'Mapa final'!$AA$22="Mayor"),CONCATENATE("R2C",'Mapa final'!$O$22),"")</f>
      </c>
      <c r="AD17" s="53">
        <f>IF(AND('Mapa final'!$Y$23="Alta",'Mapa final'!$AA$23="Mayor"),CONCATENATE("R2C",'Mapa final'!$O$23),"")</f>
      </c>
      <c r="AE17" s="53">
        <f>IF(AND('Mapa final'!$Y$24="Alta",'Mapa final'!$AA$24="Mayor"),CONCATENATE("R2C",'Mapa final'!$O$24),"")</f>
      </c>
      <c r="AF17" s="53">
        <f>IF(AND('Mapa final'!$Y$25="Alta",'Mapa final'!$AA$25="Mayor"),CONCATENATE("R2C",'Mapa final'!$O$25),"")</f>
      </c>
      <c r="AG17" s="54">
        <f>IF(AND('Mapa final'!$Y$26="Alta",'Mapa final'!$AA$26="Mayor"),CONCATENATE("R2C",'Mapa final'!$O$26),"")</f>
      </c>
      <c r="AH17" s="55">
        <f>IF(AND('Mapa final'!$Y$21="Alta",'Mapa final'!$AA$21="Catastrófico"),CONCATENATE("R2C",'Mapa final'!$O$21),"")</f>
      </c>
      <c r="AI17" s="56">
        <f>IF(AND('Mapa final'!$Y$22="Alta",'Mapa final'!$AA$22="Catastrófico"),CONCATENATE("R2C",'Mapa final'!$O$22),"")</f>
      </c>
      <c r="AJ17" s="56">
        <f>IF(AND('Mapa final'!$Y$23="Alta",'Mapa final'!$AA$23="Catastrófico"),CONCATENATE("R2C",'Mapa final'!$O$23),"")</f>
      </c>
      <c r="AK17" s="56">
        <f>IF(AND('Mapa final'!$Y$24="Alta",'Mapa final'!$AA$24="Catastrófico"),CONCATENATE("R2C",'Mapa final'!$O$24),"")</f>
      </c>
      <c r="AL17" s="56">
        <f>IF(AND('Mapa final'!$Y$25="Alta",'Mapa final'!$AA$25="Catastrófico"),CONCATENATE("R2C",'Mapa final'!$O$25),"")</f>
      </c>
      <c r="AM17" s="57">
        <f>IF(AND('Mapa final'!$Y$26="Alta",'Mapa final'!$AA$26="Catastrófico"),CONCATENATE("R2C",'Mapa final'!$O$26),"")</f>
      </c>
      <c r="AN17" s="84"/>
      <c r="AO17" s="329"/>
      <c r="AP17" s="330"/>
      <c r="AQ17" s="330"/>
      <c r="AR17" s="330"/>
      <c r="AS17" s="330"/>
      <c r="AT17" s="331"/>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c r="A18" s="84"/>
      <c r="B18" s="238"/>
      <c r="C18" s="238"/>
      <c r="D18" s="239"/>
      <c r="E18" s="339"/>
      <c r="F18" s="340"/>
      <c r="G18" s="340"/>
      <c r="H18" s="340"/>
      <c r="I18" s="338"/>
      <c r="J18" s="68">
        <f>IF(AND('Mapa final'!$Y$27="Alta",'Mapa final'!$AA$27="Leve"),CONCATENATE("R3C",'Mapa final'!$O$27),"")</f>
      </c>
      <c r="K18" s="69">
        <f>IF(AND('Mapa final'!$Y$28="Alta",'Mapa final'!$AA$28="Leve"),CONCATENATE("R3C",'Mapa final'!$O$28),"")</f>
      </c>
      <c r="L18" s="69">
        <f>IF(AND('Mapa final'!$Y$29="Alta",'Mapa final'!$AA$29="Leve"),CONCATENATE("R3C",'Mapa final'!$O$29),"")</f>
      </c>
      <c r="M18" s="69">
        <f>IF(AND('Mapa final'!$Y$30="Alta",'Mapa final'!$AA$30="Leve"),CONCATENATE("R3C",'Mapa final'!$O$30),"")</f>
      </c>
      <c r="N18" s="69">
        <f>IF(AND('Mapa final'!$Y$31="Alta",'Mapa final'!$AA$31="Leve"),CONCATENATE("R3C",'Mapa final'!$O$31),"")</f>
      </c>
      <c r="O18" s="70">
        <f>IF(AND('Mapa final'!$Y$32="Alta",'Mapa final'!$AA$32="Leve"),CONCATENATE("R3C",'Mapa final'!$O$32),"")</f>
      </c>
      <c r="P18" s="68">
        <f>IF(AND('Mapa final'!$Y$27="Alta",'Mapa final'!$AA$27="Menor"),CONCATENATE("R3C",'Mapa final'!$O$27),"")</f>
      </c>
      <c r="Q18" s="69">
        <f>IF(AND('Mapa final'!$Y$28="Alta",'Mapa final'!$AA$28="Menor"),CONCATENATE("R3C",'Mapa final'!$O$28),"")</f>
      </c>
      <c r="R18" s="69">
        <f>IF(AND('Mapa final'!$Y$29="Alta",'Mapa final'!$AA$29="Menor"),CONCATENATE("R3C",'Mapa final'!$O$29),"")</f>
      </c>
      <c r="S18" s="69">
        <f>IF(AND('Mapa final'!$Y$30="Alta",'Mapa final'!$AA$30="Menor"),CONCATENATE("R3C",'Mapa final'!$O$30),"")</f>
      </c>
      <c r="T18" s="69">
        <f>IF(AND('Mapa final'!$Y$31="Alta",'Mapa final'!$AA$31="Menor"),CONCATENATE("R3C",'Mapa final'!$O$31),"")</f>
      </c>
      <c r="U18" s="70">
        <f>IF(AND('Mapa final'!$Y$32="Alta",'Mapa final'!$AA$32="Menor"),CONCATENATE("R3C",'Mapa final'!$O$32),"")</f>
      </c>
      <c r="V18" s="52">
        <f>IF(AND('Mapa final'!$Y$27="Alta",'Mapa final'!$AA$27="Moderado"),CONCATENATE("R3C",'Mapa final'!$O$27),"")</f>
      </c>
      <c r="W18" s="53">
        <f>IF(AND('Mapa final'!$Y$28="Alta",'Mapa final'!$AA$28="Moderado"),CONCATENATE("R3C",'Mapa final'!$O$28),"")</f>
      </c>
      <c r="X18" s="53">
        <f>IF(AND('Mapa final'!$Y$29="Alta",'Mapa final'!$AA$29="Moderado"),CONCATENATE("R3C",'Mapa final'!$O$29),"")</f>
      </c>
      <c r="Y18" s="53">
        <f>IF(AND('Mapa final'!$Y$30="Alta",'Mapa final'!$AA$30="Moderado"),CONCATENATE("R3C",'Mapa final'!$O$30),"")</f>
      </c>
      <c r="Z18" s="53">
        <f>IF(AND('Mapa final'!$Y$31="Alta",'Mapa final'!$AA$31="Moderado"),CONCATENATE("R3C",'Mapa final'!$O$31),"")</f>
      </c>
      <c r="AA18" s="54">
        <f>IF(AND('Mapa final'!$Y$32="Alta",'Mapa final'!$AA$32="Moderado"),CONCATENATE("R3C",'Mapa final'!$O$32),"")</f>
      </c>
      <c r="AB18" s="52">
        <f>IF(AND('Mapa final'!$Y$27="Alta",'Mapa final'!$AA$27="Mayor"),CONCATENATE("R3C",'Mapa final'!$O$27),"")</f>
      </c>
      <c r="AC18" s="53">
        <f>IF(AND('Mapa final'!$Y$28="Alta",'Mapa final'!$AA$28="Mayor"),CONCATENATE("R3C",'Mapa final'!$O$28),"")</f>
      </c>
      <c r="AD18" s="53">
        <f>IF(AND('Mapa final'!$Y$29="Alta",'Mapa final'!$AA$29="Mayor"),CONCATENATE("R3C",'Mapa final'!$O$29),"")</f>
      </c>
      <c r="AE18" s="53">
        <f>IF(AND('Mapa final'!$Y$30="Alta",'Mapa final'!$AA$30="Mayor"),CONCATENATE("R3C",'Mapa final'!$O$30),"")</f>
      </c>
      <c r="AF18" s="53">
        <f>IF(AND('Mapa final'!$Y$31="Alta",'Mapa final'!$AA$31="Mayor"),CONCATENATE("R3C",'Mapa final'!$O$31),"")</f>
      </c>
      <c r="AG18" s="54">
        <f>IF(AND('Mapa final'!$Y$32="Alta",'Mapa final'!$AA$32="Mayor"),CONCATENATE("R3C",'Mapa final'!$O$32),"")</f>
      </c>
      <c r="AH18" s="55">
        <f>IF(AND('Mapa final'!$Y$27="Alta",'Mapa final'!$AA$27="Catastrófico"),CONCATENATE("R3C",'Mapa final'!$O$27),"")</f>
      </c>
      <c r="AI18" s="56">
        <f>IF(AND('Mapa final'!$Y$28="Alta",'Mapa final'!$AA$28="Catastrófico"),CONCATENATE("R3C",'Mapa final'!$O$28),"")</f>
      </c>
      <c r="AJ18" s="56">
        <f>IF(AND('Mapa final'!$Y$29="Alta",'Mapa final'!$AA$29="Catastrófico"),CONCATENATE("R3C",'Mapa final'!$O$29),"")</f>
      </c>
      <c r="AK18" s="56">
        <f>IF(AND('Mapa final'!$Y$30="Alta",'Mapa final'!$AA$30="Catastrófico"),CONCATENATE("R3C",'Mapa final'!$O$30),"")</f>
      </c>
      <c r="AL18" s="56">
        <f>IF(AND('Mapa final'!$Y$31="Alta",'Mapa final'!$AA$31="Catastrófico"),CONCATENATE("R3C",'Mapa final'!$O$31),"")</f>
      </c>
      <c r="AM18" s="57">
        <f>IF(AND('Mapa final'!$Y$32="Alta",'Mapa final'!$AA$32="Catastrófico"),CONCATENATE("R3C",'Mapa final'!$O$32),"")</f>
      </c>
      <c r="AN18" s="84"/>
      <c r="AO18" s="329"/>
      <c r="AP18" s="330"/>
      <c r="AQ18" s="330"/>
      <c r="AR18" s="330"/>
      <c r="AS18" s="330"/>
      <c r="AT18" s="331"/>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c r="A19" s="84"/>
      <c r="B19" s="238"/>
      <c r="C19" s="238"/>
      <c r="D19" s="239"/>
      <c r="E19" s="339"/>
      <c r="F19" s="340"/>
      <c r="G19" s="340"/>
      <c r="H19" s="340"/>
      <c r="I19" s="338"/>
      <c r="J19" s="68">
        <f>IF(AND('Mapa final'!$Y$33="Alta",'Mapa final'!$AA$33="Leve"),CONCATENATE("R4C",'Mapa final'!$O$33),"")</f>
      </c>
      <c r="K19" s="69">
        <f>IF(AND('Mapa final'!$Y$34="Alta",'Mapa final'!$AA$34="Leve"),CONCATENATE("R4C",'Mapa final'!$O$34),"")</f>
      </c>
      <c r="L19" s="69">
        <f>IF(AND('Mapa final'!$Y$35="Alta",'Mapa final'!$AA$35="Leve"),CONCATENATE("R4C",'Mapa final'!$O$35),"")</f>
      </c>
      <c r="M19" s="69">
        <f>IF(AND('Mapa final'!$Y$36="Alta",'Mapa final'!$AA$36="Leve"),CONCATENATE("R4C",'Mapa final'!$O$36),"")</f>
      </c>
      <c r="N19" s="69">
        <f>IF(AND('Mapa final'!$Y$37="Alta",'Mapa final'!$AA$37="Leve"),CONCATENATE("R4C",'Mapa final'!$O$37),"")</f>
      </c>
      <c r="O19" s="70">
        <f>IF(AND('Mapa final'!$Y$38="Alta",'Mapa final'!$AA$38="Leve"),CONCATENATE("R4C",'Mapa final'!$O$38),"")</f>
      </c>
      <c r="P19" s="68">
        <f>IF(AND('Mapa final'!$Y$33="Alta",'Mapa final'!$AA$33="Menor"),CONCATENATE("R4C",'Mapa final'!$O$33),"")</f>
      </c>
      <c r="Q19" s="69">
        <f>IF(AND('Mapa final'!$Y$34="Alta",'Mapa final'!$AA$34="Menor"),CONCATENATE("R4C",'Mapa final'!$O$34),"")</f>
      </c>
      <c r="R19" s="69">
        <f>IF(AND('Mapa final'!$Y$35="Alta",'Mapa final'!$AA$35="Menor"),CONCATENATE("R4C",'Mapa final'!$O$35),"")</f>
      </c>
      <c r="S19" s="69">
        <f>IF(AND('Mapa final'!$Y$36="Alta",'Mapa final'!$AA$36="Menor"),CONCATENATE("R4C",'Mapa final'!$O$36),"")</f>
      </c>
      <c r="T19" s="69">
        <f>IF(AND('Mapa final'!$Y$37="Alta",'Mapa final'!$AA$37="Menor"),CONCATENATE("R4C",'Mapa final'!$O$37),"")</f>
      </c>
      <c r="U19" s="70">
        <f>IF(AND('Mapa final'!$Y$38="Alta",'Mapa final'!$AA$38="Menor"),CONCATENATE("R4C",'Mapa final'!$O$38),"")</f>
      </c>
      <c r="V19" s="52">
        <f>IF(AND('Mapa final'!$Y$33="Alta",'Mapa final'!$AA$33="Moderado"),CONCATENATE("R4C",'Mapa final'!$O$33),"")</f>
      </c>
      <c r="W19" s="53">
        <f>IF(AND('Mapa final'!$Y$34="Alta",'Mapa final'!$AA$34="Moderado"),CONCATENATE("R4C",'Mapa final'!$O$34),"")</f>
      </c>
      <c r="X19" s="58">
        <f>IF(AND('Mapa final'!$Y$35="Alta",'Mapa final'!$AA$35="Moderado"),CONCATENATE("R4C",'Mapa final'!$O$35),"")</f>
      </c>
      <c r="Y19" s="58">
        <f>IF(AND('Mapa final'!$Y$36="Alta",'Mapa final'!$AA$36="Moderado"),CONCATENATE("R4C",'Mapa final'!$O$36),"")</f>
      </c>
      <c r="Z19" s="58">
        <f>IF(AND('Mapa final'!$Y$37="Alta",'Mapa final'!$AA$37="Moderado"),CONCATENATE("R4C",'Mapa final'!$O$37),"")</f>
      </c>
      <c r="AA19" s="54">
        <f>IF(AND('Mapa final'!$Y$38="Alta",'Mapa final'!$AA$38="Moderado"),CONCATENATE("R4C",'Mapa final'!$O$38),"")</f>
      </c>
      <c r="AB19" s="52">
        <f>IF(AND('Mapa final'!$Y$33="Alta",'Mapa final'!$AA$33="Mayor"),CONCATENATE("R4C",'Mapa final'!$O$33),"")</f>
      </c>
      <c r="AC19" s="53">
        <f>IF(AND('Mapa final'!$Y$34="Alta",'Mapa final'!$AA$34="Mayor"),CONCATENATE("R4C",'Mapa final'!$O$34),"")</f>
      </c>
      <c r="AD19" s="58">
        <f>IF(AND('Mapa final'!$Y$35="Alta",'Mapa final'!$AA$35="Mayor"),CONCATENATE("R4C",'Mapa final'!$O$35),"")</f>
      </c>
      <c r="AE19" s="58">
        <f>IF(AND('Mapa final'!$Y$36="Alta",'Mapa final'!$AA$36="Mayor"),CONCATENATE("R4C",'Mapa final'!$O$36),"")</f>
      </c>
      <c r="AF19" s="58">
        <f>IF(AND('Mapa final'!$Y$37="Alta",'Mapa final'!$AA$37="Mayor"),CONCATENATE("R4C",'Mapa final'!$O$37),"")</f>
      </c>
      <c r="AG19" s="54">
        <f>IF(AND('Mapa final'!$Y$38="Alta",'Mapa final'!$AA$38="Mayor"),CONCATENATE("R4C",'Mapa final'!$O$38),"")</f>
      </c>
      <c r="AH19" s="55">
        <f>IF(AND('Mapa final'!$Y$33="Alta",'Mapa final'!$AA$33="Catastrófico"),CONCATENATE("R4C",'Mapa final'!$O$33),"")</f>
      </c>
      <c r="AI19" s="56">
        <f>IF(AND('Mapa final'!$Y$34="Alta",'Mapa final'!$AA$34="Catastrófico"),CONCATENATE("R4C",'Mapa final'!$O$34),"")</f>
      </c>
      <c r="AJ19" s="56">
        <f>IF(AND('Mapa final'!$Y$35="Alta",'Mapa final'!$AA$35="Catastrófico"),CONCATENATE("R4C",'Mapa final'!$O$35),"")</f>
      </c>
      <c r="AK19" s="56">
        <f>IF(AND('Mapa final'!$Y$36="Alta",'Mapa final'!$AA$36="Catastrófico"),CONCATENATE("R4C",'Mapa final'!$O$36),"")</f>
      </c>
      <c r="AL19" s="56">
        <f>IF(AND('Mapa final'!$Y$37="Alta",'Mapa final'!$AA$37="Catastrófico"),CONCATENATE("R4C",'Mapa final'!$O$37),"")</f>
      </c>
      <c r="AM19" s="57">
        <f>IF(AND('Mapa final'!$Y$38="Alta",'Mapa final'!$AA$38="Catastrófico"),CONCATENATE("R4C",'Mapa final'!$O$38),"")</f>
      </c>
      <c r="AN19" s="84"/>
      <c r="AO19" s="329"/>
      <c r="AP19" s="330"/>
      <c r="AQ19" s="330"/>
      <c r="AR19" s="330"/>
      <c r="AS19" s="330"/>
      <c r="AT19" s="331"/>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c r="A20" s="84"/>
      <c r="B20" s="238"/>
      <c r="C20" s="238"/>
      <c r="D20" s="239"/>
      <c r="E20" s="339"/>
      <c r="F20" s="340"/>
      <c r="G20" s="340"/>
      <c r="H20" s="340"/>
      <c r="I20" s="338"/>
      <c r="J20" s="68">
        <f>IF(AND('Mapa final'!$Y$39="Alta",'Mapa final'!$AA$39="Leve"),CONCATENATE("R5C",'Mapa final'!$O$39),"")</f>
      </c>
      <c r="K20" s="69">
        <f>IF(AND('Mapa final'!$Y$40="Alta",'Mapa final'!$AA$40="Leve"),CONCATENATE("R5C",'Mapa final'!$O$40),"")</f>
      </c>
      <c r="L20" s="69">
        <f>IF(AND('Mapa final'!$Y$41="Alta",'Mapa final'!$AA$41="Leve"),CONCATENATE("R5C",'Mapa final'!$O$41),"")</f>
      </c>
      <c r="M20" s="69">
        <f>IF(AND('Mapa final'!$Y$42="Alta",'Mapa final'!$AA$42="Leve"),CONCATENATE("R5C",'Mapa final'!$O$42),"")</f>
      </c>
      <c r="N20" s="69">
        <f>IF(AND('Mapa final'!$Y$43="Alta",'Mapa final'!$AA$43="Leve"),CONCATENATE("R5C",'Mapa final'!$O$43),"")</f>
      </c>
      <c r="O20" s="70">
        <f>IF(AND('Mapa final'!$Y$44="Alta",'Mapa final'!$AA$44="Leve"),CONCATENATE("R5C",'Mapa final'!$O$44),"")</f>
      </c>
      <c r="P20" s="68">
        <f>IF(AND('Mapa final'!$Y$39="Alta",'Mapa final'!$AA$39="Menor"),CONCATENATE("R5C",'Mapa final'!$O$39),"")</f>
      </c>
      <c r="Q20" s="69">
        <f>IF(AND('Mapa final'!$Y$40="Alta",'Mapa final'!$AA$40="Menor"),CONCATENATE("R5C",'Mapa final'!$O$40),"")</f>
      </c>
      <c r="R20" s="69">
        <f>IF(AND('Mapa final'!$Y$41="Alta",'Mapa final'!$AA$41="Menor"),CONCATENATE("R5C",'Mapa final'!$O$41),"")</f>
      </c>
      <c r="S20" s="69">
        <f>IF(AND('Mapa final'!$Y$42="Alta",'Mapa final'!$AA$42="Menor"),CONCATENATE("R5C",'Mapa final'!$O$42),"")</f>
      </c>
      <c r="T20" s="69">
        <f>IF(AND('Mapa final'!$Y$43="Alta",'Mapa final'!$AA$43="Menor"),CONCATENATE("R5C",'Mapa final'!$O$43),"")</f>
      </c>
      <c r="U20" s="70">
        <f>IF(AND('Mapa final'!$Y$44="Alta",'Mapa final'!$AA$44="Menor"),CONCATENATE("R5C",'Mapa final'!$O$44),"")</f>
      </c>
      <c r="V20" s="52">
        <f>IF(AND('Mapa final'!$Y$39="Alta",'Mapa final'!$AA$39="Moderado"),CONCATENATE("R5C",'Mapa final'!$O$39),"")</f>
      </c>
      <c r="W20" s="53">
        <f>IF(AND('Mapa final'!$Y$40="Alta",'Mapa final'!$AA$40="Moderado"),CONCATENATE("R5C",'Mapa final'!$O$40),"")</f>
      </c>
      <c r="X20" s="58">
        <f>IF(AND('Mapa final'!$Y$41="Alta",'Mapa final'!$AA$41="Moderado"),CONCATENATE("R5C",'Mapa final'!$O$41),"")</f>
      </c>
      <c r="Y20" s="58">
        <f>IF(AND('Mapa final'!$Y$42="Alta",'Mapa final'!$AA$42="Moderado"),CONCATENATE("R5C",'Mapa final'!$O$42),"")</f>
      </c>
      <c r="Z20" s="58">
        <f>IF(AND('Mapa final'!$Y$43="Alta",'Mapa final'!$AA$43="Moderado"),CONCATENATE("R5C",'Mapa final'!$O$43),"")</f>
      </c>
      <c r="AA20" s="54">
        <f>IF(AND('Mapa final'!$Y$44="Alta",'Mapa final'!$AA$44="Moderado"),CONCATENATE("R5C",'Mapa final'!$O$44),"")</f>
      </c>
      <c r="AB20" s="52">
        <f>IF(AND('Mapa final'!$Y$39="Alta",'Mapa final'!$AA$39="Mayor"),CONCATENATE("R5C",'Mapa final'!$O$39),"")</f>
      </c>
      <c r="AC20" s="53">
        <f>IF(AND('Mapa final'!$Y$40="Alta",'Mapa final'!$AA$40="Mayor"),CONCATENATE("R5C",'Mapa final'!$O$40),"")</f>
      </c>
      <c r="AD20" s="58">
        <f>IF(AND('Mapa final'!$Y$41="Alta",'Mapa final'!$AA$41="Mayor"),CONCATENATE("R5C",'Mapa final'!$O$41),"")</f>
      </c>
      <c r="AE20" s="58">
        <f>IF(AND('Mapa final'!$Y$42="Alta",'Mapa final'!$AA$42="Mayor"),CONCATENATE("R5C",'Mapa final'!$O$42),"")</f>
      </c>
      <c r="AF20" s="58">
        <f>IF(AND('Mapa final'!$Y$43="Alta",'Mapa final'!$AA$43="Mayor"),CONCATENATE("R5C",'Mapa final'!$O$43),"")</f>
      </c>
      <c r="AG20" s="54">
        <f>IF(AND('Mapa final'!$Y$44="Alta",'Mapa final'!$AA$44="Mayor"),CONCATENATE("R5C",'Mapa final'!$O$44),"")</f>
      </c>
      <c r="AH20" s="55">
        <f>IF(AND('Mapa final'!$Y$39="Alta",'Mapa final'!$AA$39="Catastrófico"),CONCATENATE("R5C",'Mapa final'!$O$39),"")</f>
      </c>
      <c r="AI20" s="56">
        <f>IF(AND('Mapa final'!$Y$40="Alta",'Mapa final'!$AA$40="Catastrófico"),CONCATENATE("R5C",'Mapa final'!$O$40),"")</f>
      </c>
      <c r="AJ20" s="56">
        <f>IF(AND('Mapa final'!$Y$41="Alta",'Mapa final'!$AA$41="Catastrófico"),CONCATENATE("R5C",'Mapa final'!$O$41),"")</f>
      </c>
      <c r="AK20" s="56">
        <f>IF(AND('Mapa final'!$Y$42="Alta",'Mapa final'!$AA$42="Catastrófico"),CONCATENATE("R5C",'Mapa final'!$O$42),"")</f>
      </c>
      <c r="AL20" s="56">
        <f>IF(AND('Mapa final'!$Y$43="Alta",'Mapa final'!$AA$43="Catastrófico"),CONCATENATE("R5C",'Mapa final'!$O$43),"")</f>
      </c>
      <c r="AM20" s="57">
        <f>IF(AND('Mapa final'!$Y$44="Alta",'Mapa final'!$AA$44="Catastrófico"),CONCATENATE("R5C",'Mapa final'!$O$44),"")</f>
      </c>
      <c r="AN20" s="84"/>
      <c r="AO20" s="329"/>
      <c r="AP20" s="330"/>
      <c r="AQ20" s="330"/>
      <c r="AR20" s="330"/>
      <c r="AS20" s="330"/>
      <c r="AT20" s="331"/>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c r="A21" s="84"/>
      <c r="B21" s="238"/>
      <c r="C21" s="238"/>
      <c r="D21" s="239"/>
      <c r="E21" s="339"/>
      <c r="F21" s="340"/>
      <c r="G21" s="340"/>
      <c r="H21" s="340"/>
      <c r="I21" s="338"/>
      <c r="J21" s="68">
        <f>IF(AND('Mapa final'!$Y$45="Alta",'Mapa final'!$AA$45="Leve"),CONCATENATE("R6C",'Mapa final'!$O$45),"")</f>
      </c>
      <c r="K21" s="69">
        <f>IF(AND('Mapa final'!$Y$46="Alta",'Mapa final'!$AA$46="Leve"),CONCATENATE("R6C",'Mapa final'!$O$46),"")</f>
      </c>
      <c r="L21" s="69">
        <f>IF(AND('Mapa final'!$Y$47="Alta",'Mapa final'!$AA$47="Leve"),CONCATENATE("R6C",'Mapa final'!$O$47),"")</f>
      </c>
      <c r="M21" s="69">
        <f>IF(AND('Mapa final'!$Y$48="Alta",'Mapa final'!$AA$48="Leve"),CONCATENATE("R6C",'Mapa final'!$O$48),"")</f>
      </c>
      <c r="N21" s="69">
        <f>IF(AND('Mapa final'!$Y$49="Alta",'Mapa final'!$AA$49="Leve"),CONCATENATE("R6C",'Mapa final'!$O$49),"")</f>
      </c>
      <c r="O21" s="70">
        <f>IF(AND('Mapa final'!$Y$50="Alta",'Mapa final'!$AA$50="Leve"),CONCATENATE("R6C",'Mapa final'!$O$50),"")</f>
      </c>
      <c r="P21" s="68">
        <f>IF(AND('Mapa final'!$Y$45="Alta",'Mapa final'!$AA$45="Menor"),CONCATENATE("R6C",'Mapa final'!$O$45),"")</f>
      </c>
      <c r="Q21" s="69">
        <f>IF(AND('Mapa final'!$Y$46="Alta",'Mapa final'!$AA$46="Menor"),CONCATENATE("R6C",'Mapa final'!$O$46),"")</f>
      </c>
      <c r="R21" s="69">
        <f>IF(AND('Mapa final'!$Y$47="Alta",'Mapa final'!$AA$47="Menor"),CONCATENATE("R6C",'Mapa final'!$O$47),"")</f>
      </c>
      <c r="S21" s="69">
        <f>IF(AND('Mapa final'!$Y$48="Alta",'Mapa final'!$AA$48="Menor"),CONCATENATE("R6C",'Mapa final'!$O$48),"")</f>
      </c>
      <c r="T21" s="69">
        <f>IF(AND('Mapa final'!$Y$49="Alta",'Mapa final'!$AA$49="Menor"),CONCATENATE("R6C",'Mapa final'!$O$49),"")</f>
      </c>
      <c r="U21" s="70">
        <f>IF(AND('Mapa final'!$Y$50="Alta",'Mapa final'!$AA$50="Menor"),CONCATENATE("R6C",'Mapa final'!$O$50),"")</f>
      </c>
      <c r="V21" s="52">
        <f>IF(AND('Mapa final'!$Y$45="Alta",'Mapa final'!$AA$45="Moderado"),CONCATENATE("R6C",'Mapa final'!$O$45),"")</f>
      </c>
      <c r="W21" s="53">
        <f>IF(AND('Mapa final'!$Y$46="Alta",'Mapa final'!$AA$46="Moderado"),CONCATENATE("R6C",'Mapa final'!$O$46),"")</f>
      </c>
      <c r="X21" s="58">
        <f>IF(AND('Mapa final'!$Y$47="Alta",'Mapa final'!$AA$47="Moderado"),CONCATENATE("R6C",'Mapa final'!$O$47),"")</f>
      </c>
      <c r="Y21" s="58">
        <f>IF(AND('Mapa final'!$Y$48="Alta",'Mapa final'!$AA$48="Moderado"),CONCATENATE("R6C",'Mapa final'!$O$48),"")</f>
      </c>
      <c r="Z21" s="58">
        <f>IF(AND('Mapa final'!$Y$49="Alta",'Mapa final'!$AA$49="Moderado"),CONCATENATE("R6C",'Mapa final'!$O$49),"")</f>
      </c>
      <c r="AA21" s="54">
        <f>IF(AND('Mapa final'!$Y$50="Alta",'Mapa final'!$AA$50="Moderado"),CONCATENATE("R6C",'Mapa final'!$O$50),"")</f>
      </c>
      <c r="AB21" s="52">
        <f>IF(AND('Mapa final'!$Y$45="Alta",'Mapa final'!$AA$45="Mayor"),CONCATENATE("R6C",'Mapa final'!$O$45),"")</f>
      </c>
      <c r="AC21" s="53">
        <f>IF(AND('Mapa final'!$Y$46="Alta",'Mapa final'!$AA$46="Mayor"),CONCATENATE("R6C",'Mapa final'!$O$46),"")</f>
      </c>
      <c r="AD21" s="58">
        <f>IF(AND('Mapa final'!$Y$47="Alta",'Mapa final'!$AA$47="Mayor"),CONCATENATE("R6C",'Mapa final'!$O$47),"")</f>
      </c>
      <c r="AE21" s="58">
        <f>IF(AND('Mapa final'!$Y$48="Alta",'Mapa final'!$AA$48="Mayor"),CONCATENATE("R6C",'Mapa final'!$O$48),"")</f>
      </c>
      <c r="AF21" s="58">
        <f>IF(AND('Mapa final'!$Y$49="Alta",'Mapa final'!$AA$49="Mayor"),CONCATENATE("R6C",'Mapa final'!$O$49),"")</f>
      </c>
      <c r="AG21" s="54">
        <f>IF(AND('Mapa final'!$Y$50="Alta",'Mapa final'!$AA$50="Mayor"),CONCATENATE("R6C",'Mapa final'!$O$50),"")</f>
      </c>
      <c r="AH21" s="55">
        <f>IF(AND('Mapa final'!$Y$45="Alta",'Mapa final'!$AA$45="Catastrófico"),CONCATENATE("R6C",'Mapa final'!$O$45),"")</f>
      </c>
      <c r="AI21" s="56">
        <f>IF(AND('Mapa final'!$Y$46="Alta",'Mapa final'!$AA$46="Catastrófico"),CONCATENATE("R6C",'Mapa final'!$O$46),"")</f>
      </c>
      <c r="AJ21" s="56">
        <f>IF(AND('Mapa final'!$Y$47="Alta",'Mapa final'!$AA$47="Catastrófico"),CONCATENATE("R6C",'Mapa final'!$O$47),"")</f>
      </c>
      <c r="AK21" s="56">
        <f>IF(AND('Mapa final'!$Y$48="Alta",'Mapa final'!$AA$48="Catastrófico"),CONCATENATE("R6C",'Mapa final'!$O$48),"")</f>
      </c>
      <c r="AL21" s="56">
        <f>IF(AND('Mapa final'!$Y$49="Alta",'Mapa final'!$AA$49="Catastrófico"),CONCATENATE("R6C",'Mapa final'!$O$49),"")</f>
      </c>
      <c r="AM21" s="57">
        <f>IF(AND('Mapa final'!$Y$50="Alta",'Mapa final'!$AA$50="Catastrófico"),CONCATENATE("R6C",'Mapa final'!$O$50),"")</f>
      </c>
      <c r="AN21" s="84"/>
      <c r="AO21" s="329"/>
      <c r="AP21" s="330"/>
      <c r="AQ21" s="330"/>
      <c r="AR21" s="330"/>
      <c r="AS21" s="330"/>
      <c r="AT21" s="331"/>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c r="A22" s="84"/>
      <c r="B22" s="238"/>
      <c r="C22" s="238"/>
      <c r="D22" s="239"/>
      <c r="E22" s="339"/>
      <c r="F22" s="340"/>
      <c r="G22" s="340"/>
      <c r="H22" s="340"/>
      <c r="I22" s="338"/>
      <c r="J22" s="68">
        <f>IF(AND('Mapa final'!$Y$51="Alta",'Mapa final'!$AA$51="Leve"),CONCATENATE("R7C",'Mapa final'!$O$51),"")</f>
      </c>
      <c r="K22" s="69">
        <f>IF(AND('Mapa final'!$Y$52="Alta",'Mapa final'!$AA$52="Leve"),CONCATENATE("R7C",'Mapa final'!$O$52),"")</f>
      </c>
      <c r="L22" s="69">
        <f>IF(AND('Mapa final'!$Y$53="Alta",'Mapa final'!$AA$53="Leve"),CONCATENATE("R7C",'Mapa final'!$O$53),"")</f>
      </c>
      <c r="M22" s="69">
        <f>IF(AND('Mapa final'!$Y$54="Alta",'Mapa final'!$AA$54="Leve"),CONCATENATE("R7C",'Mapa final'!$O$54),"")</f>
      </c>
      <c r="N22" s="69">
        <f>IF(AND('Mapa final'!$Y$55="Alta",'Mapa final'!$AA$55="Leve"),CONCATENATE("R7C",'Mapa final'!$O$55),"")</f>
      </c>
      <c r="O22" s="70">
        <f>IF(AND('Mapa final'!$Y$56="Alta",'Mapa final'!$AA$56="Leve"),CONCATENATE("R7C",'Mapa final'!$O$56),"")</f>
      </c>
      <c r="P22" s="68">
        <f>IF(AND('Mapa final'!$Y$51="Alta",'Mapa final'!$AA$51="Menor"),CONCATENATE("R7C",'Mapa final'!$O$51),"")</f>
      </c>
      <c r="Q22" s="69">
        <f>IF(AND('Mapa final'!$Y$52="Alta",'Mapa final'!$AA$52="Menor"),CONCATENATE("R7C",'Mapa final'!$O$52),"")</f>
      </c>
      <c r="R22" s="69">
        <f>IF(AND('Mapa final'!$Y$53="Alta",'Mapa final'!$AA$53="Menor"),CONCATENATE("R7C",'Mapa final'!$O$53),"")</f>
      </c>
      <c r="S22" s="69">
        <f>IF(AND('Mapa final'!$Y$54="Alta",'Mapa final'!$AA$54="Menor"),CONCATENATE("R7C",'Mapa final'!$O$54),"")</f>
      </c>
      <c r="T22" s="69">
        <f>IF(AND('Mapa final'!$Y$55="Alta",'Mapa final'!$AA$55="Menor"),CONCATENATE("R7C",'Mapa final'!$O$55),"")</f>
      </c>
      <c r="U22" s="70">
        <f>IF(AND('Mapa final'!$Y$56="Alta",'Mapa final'!$AA$56="Menor"),CONCATENATE("R7C",'Mapa final'!$O$56),"")</f>
      </c>
      <c r="V22" s="52">
        <f>IF(AND('Mapa final'!$Y$51="Alta",'Mapa final'!$AA$51="Moderado"),CONCATENATE("R7C",'Mapa final'!$O$51),"")</f>
      </c>
      <c r="W22" s="53">
        <f>IF(AND('Mapa final'!$Y$52="Alta",'Mapa final'!$AA$52="Moderado"),CONCATENATE("R7C",'Mapa final'!$O$52),"")</f>
      </c>
      <c r="X22" s="58">
        <f>IF(AND('Mapa final'!$Y$53="Alta",'Mapa final'!$AA$53="Moderado"),CONCATENATE("R7C",'Mapa final'!$O$53),"")</f>
      </c>
      <c r="Y22" s="58">
        <f>IF(AND('Mapa final'!$Y$54="Alta",'Mapa final'!$AA$54="Moderado"),CONCATENATE("R7C",'Mapa final'!$O$54),"")</f>
      </c>
      <c r="Z22" s="58">
        <f>IF(AND('Mapa final'!$Y$55="Alta",'Mapa final'!$AA$55="Moderado"),CONCATENATE("R7C",'Mapa final'!$O$55),"")</f>
      </c>
      <c r="AA22" s="54">
        <f>IF(AND('Mapa final'!$Y$56="Alta",'Mapa final'!$AA$56="Moderado"),CONCATENATE("R7C",'Mapa final'!$O$56),"")</f>
      </c>
      <c r="AB22" s="52">
        <f>IF(AND('Mapa final'!$Y$51="Alta",'Mapa final'!$AA$51="Mayor"),CONCATENATE("R7C",'Mapa final'!$O$51),"")</f>
      </c>
      <c r="AC22" s="53">
        <f>IF(AND('Mapa final'!$Y$52="Alta",'Mapa final'!$AA$52="Mayor"),CONCATENATE("R7C",'Mapa final'!$O$52),"")</f>
      </c>
      <c r="AD22" s="58">
        <f>IF(AND('Mapa final'!$Y$53="Alta",'Mapa final'!$AA$53="Mayor"),CONCATENATE("R7C",'Mapa final'!$O$53),"")</f>
      </c>
      <c r="AE22" s="58">
        <f>IF(AND('Mapa final'!$Y$54="Alta",'Mapa final'!$AA$54="Mayor"),CONCATENATE("R7C",'Mapa final'!$O$54),"")</f>
      </c>
      <c r="AF22" s="58">
        <f>IF(AND('Mapa final'!$Y$55="Alta",'Mapa final'!$AA$55="Mayor"),CONCATENATE("R7C",'Mapa final'!$O$55),"")</f>
      </c>
      <c r="AG22" s="54">
        <f>IF(AND('Mapa final'!$Y$56="Alta",'Mapa final'!$AA$56="Mayor"),CONCATENATE("R7C",'Mapa final'!$O$56),"")</f>
      </c>
      <c r="AH22" s="55">
        <f>IF(AND('Mapa final'!$Y$51="Alta",'Mapa final'!$AA$51="Catastrófico"),CONCATENATE("R7C",'Mapa final'!$O$51),"")</f>
      </c>
      <c r="AI22" s="56">
        <f>IF(AND('Mapa final'!$Y$52="Alta",'Mapa final'!$AA$52="Catastrófico"),CONCATENATE("R7C",'Mapa final'!$O$52),"")</f>
      </c>
      <c r="AJ22" s="56">
        <f>IF(AND('Mapa final'!$Y$53="Alta",'Mapa final'!$AA$53="Catastrófico"),CONCATENATE("R7C",'Mapa final'!$O$53),"")</f>
      </c>
      <c r="AK22" s="56">
        <f>IF(AND('Mapa final'!$Y$54="Alta",'Mapa final'!$AA$54="Catastrófico"),CONCATENATE("R7C",'Mapa final'!$O$54),"")</f>
      </c>
      <c r="AL22" s="56">
        <f>IF(AND('Mapa final'!$Y$55="Alta",'Mapa final'!$AA$55="Catastrófico"),CONCATENATE("R7C",'Mapa final'!$O$55),"")</f>
      </c>
      <c r="AM22" s="57">
        <f>IF(AND('Mapa final'!$Y$56="Alta",'Mapa final'!$AA$56="Catastrófico"),CONCATENATE("R7C",'Mapa final'!$O$56),"")</f>
      </c>
      <c r="AN22" s="84"/>
      <c r="AO22" s="329"/>
      <c r="AP22" s="330"/>
      <c r="AQ22" s="330"/>
      <c r="AR22" s="330"/>
      <c r="AS22" s="330"/>
      <c r="AT22" s="331"/>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c r="A23" s="84"/>
      <c r="B23" s="238"/>
      <c r="C23" s="238"/>
      <c r="D23" s="239"/>
      <c r="E23" s="339"/>
      <c r="F23" s="340"/>
      <c r="G23" s="340"/>
      <c r="H23" s="340"/>
      <c r="I23" s="338"/>
      <c r="J23" s="68">
        <f>IF(AND('Mapa final'!$Y$57="Alta",'Mapa final'!$AA$57="Leve"),CONCATENATE("R8C",'Mapa final'!$O$57),"")</f>
      </c>
      <c r="K23" s="69">
        <f>IF(AND('Mapa final'!$Y$58="Alta",'Mapa final'!$AA$58="Leve"),CONCATENATE("R8C",'Mapa final'!$O$58),"")</f>
      </c>
      <c r="L23" s="69">
        <f>IF(AND('Mapa final'!$Y$59="Alta",'Mapa final'!$AA$59="Leve"),CONCATENATE("R8C",'Mapa final'!$O$59),"")</f>
      </c>
      <c r="M23" s="69">
        <f>IF(AND('Mapa final'!$Y$60="Alta",'Mapa final'!$AA$60="Leve"),CONCATENATE("R8C",'Mapa final'!$O$60),"")</f>
      </c>
      <c r="N23" s="69">
        <f>IF(AND('Mapa final'!$Y$61="Alta",'Mapa final'!$AA$61="Leve"),CONCATENATE("R8C",'Mapa final'!$O$61),"")</f>
      </c>
      <c r="O23" s="70">
        <f>IF(AND('Mapa final'!$Y$62="Alta",'Mapa final'!$AA$62="Leve"),CONCATENATE("R8C",'Mapa final'!$O$62),"")</f>
      </c>
      <c r="P23" s="68">
        <f>IF(AND('Mapa final'!$Y$57="Alta",'Mapa final'!$AA$57="Menor"),CONCATENATE("R8C",'Mapa final'!$O$57),"")</f>
      </c>
      <c r="Q23" s="69">
        <f>IF(AND('Mapa final'!$Y$58="Alta",'Mapa final'!$AA$58="Menor"),CONCATENATE("R8C",'Mapa final'!$O$58),"")</f>
      </c>
      <c r="R23" s="69">
        <f>IF(AND('Mapa final'!$Y$59="Alta",'Mapa final'!$AA$59="Menor"),CONCATENATE("R8C",'Mapa final'!$O$59),"")</f>
      </c>
      <c r="S23" s="69">
        <f>IF(AND('Mapa final'!$Y$60="Alta",'Mapa final'!$AA$60="Menor"),CONCATENATE("R8C",'Mapa final'!$O$60),"")</f>
      </c>
      <c r="T23" s="69">
        <f>IF(AND('Mapa final'!$Y$61="Alta",'Mapa final'!$AA$61="Menor"),CONCATENATE("R8C",'Mapa final'!$O$61),"")</f>
      </c>
      <c r="U23" s="70">
        <f>IF(AND('Mapa final'!$Y$62="Alta",'Mapa final'!$AA$62="Menor"),CONCATENATE("R8C",'Mapa final'!$O$62),"")</f>
      </c>
      <c r="V23" s="52">
        <f>IF(AND('Mapa final'!$Y$57="Alta",'Mapa final'!$AA$57="Moderado"),CONCATENATE("R8C",'Mapa final'!$O$57),"")</f>
      </c>
      <c r="W23" s="53">
        <f>IF(AND('Mapa final'!$Y$58="Alta",'Mapa final'!$AA$58="Moderado"),CONCATENATE("R8C",'Mapa final'!$O$58),"")</f>
      </c>
      <c r="X23" s="58">
        <f>IF(AND('Mapa final'!$Y$59="Alta",'Mapa final'!$AA$59="Moderado"),CONCATENATE("R8C",'Mapa final'!$O$59),"")</f>
      </c>
      <c r="Y23" s="58">
        <f>IF(AND('Mapa final'!$Y$60="Alta",'Mapa final'!$AA$60="Moderado"),CONCATENATE("R8C",'Mapa final'!$O$60),"")</f>
      </c>
      <c r="Z23" s="58">
        <f>IF(AND('Mapa final'!$Y$61="Alta",'Mapa final'!$AA$61="Moderado"),CONCATENATE("R8C",'Mapa final'!$O$61),"")</f>
      </c>
      <c r="AA23" s="54">
        <f>IF(AND('Mapa final'!$Y$62="Alta",'Mapa final'!$AA$62="Moderado"),CONCATENATE("R8C",'Mapa final'!$O$62),"")</f>
      </c>
      <c r="AB23" s="52">
        <f>IF(AND('Mapa final'!$Y$57="Alta",'Mapa final'!$AA$57="Mayor"),CONCATENATE("R8C",'Mapa final'!$O$57),"")</f>
      </c>
      <c r="AC23" s="53">
        <f>IF(AND('Mapa final'!$Y$58="Alta",'Mapa final'!$AA$58="Mayor"),CONCATENATE("R8C",'Mapa final'!$O$58),"")</f>
      </c>
      <c r="AD23" s="58">
        <f>IF(AND('Mapa final'!$Y$59="Alta",'Mapa final'!$AA$59="Mayor"),CONCATENATE("R8C",'Mapa final'!$O$59),"")</f>
      </c>
      <c r="AE23" s="58">
        <f>IF(AND('Mapa final'!$Y$60="Alta",'Mapa final'!$AA$60="Mayor"),CONCATENATE("R8C",'Mapa final'!$O$60),"")</f>
      </c>
      <c r="AF23" s="58">
        <f>IF(AND('Mapa final'!$Y$61="Alta",'Mapa final'!$AA$61="Mayor"),CONCATENATE("R8C",'Mapa final'!$O$61),"")</f>
      </c>
      <c r="AG23" s="54">
        <f>IF(AND('Mapa final'!$Y$62="Alta",'Mapa final'!$AA$62="Mayor"),CONCATENATE("R8C",'Mapa final'!$O$62),"")</f>
      </c>
      <c r="AH23" s="55">
        <f>IF(AND('Mapa final'!$Y$57="Alta",'Mapa final'!$AA$57="Catastrófico"),CONCATENATE("R8C",'Mapa final'!$O$57),"")</f>
      </c>
      <c r="AI23" s="56">
        <f>IF(AND('Mapa final'!$Y$58="Alta",'Mapa final'!$AA$58="Catastrófico"),CONCATENATE("R8C",'Mapa final'!$O$58),"")</f>
      </c>
      <c r="AJ23" s="56">
        <f>IF(AND('Mapa final'!$Y$59="Alta",'Mapa final'!$AA$59="Catastrófico"),CONCATENATE("R8C",'Mapa final'!$O$59),"")</f>
      </c>
      <c r="AK23" s="56">
        <f>IF(AND('Mapa final'!$Y$60="Alta",'Mapa final'!$AA$60="Catastrófico"),CONCATENATE("R8C",'Mapa final'!$O$60),"")</f>
      </c>
      <c r="AL23" s="56">
        <f>IF(AND('Mapa final'!$Y$61="Alta",'Mapa final'!$AA$61="Catastrófico"),CONCATENATE("R8C",'Mapa final'!$O$61),"")</f>
      </c>
      <c r="AM23" s="57">
        <f>IF(AND('Mapa final'!$Y$62="Alta",'Mapa final'!$AA$62="Catastrófico"),CONCATENATE("R8C",'Mapa final'!$O$62),"")</f>
      </c>
      <c r="AN23" s="84"/>
      <c r="AO23" s="329"/>
      <c r="AP23" s="330"/>
      <c r="AQ23" s="330"/>
      <c r="AR23" s="330"/>
      <c r="AS23" s="330"/>
      <c r="AT23" s="331"/>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c r="A24" s="84"/>
      <c r="B24" s="238"/>
      <c r="C24" s="238"/>
      <c r="D24" s="239"/>
      <c r="E24" s="339"/>
      <c r="F24" s="340"/>
      <c r="G24" s="340"/>
      <c r="H24" s="340"/>
      <c r="I24" s="338"/>
      <c r="J24" s="68">
        <f>IF(AND('Mapa final'!$Y$63="Alta",'Mapa final'!$AA$63="Leve"),CONCATENATE("R9C",'Mapa final'!$O$63),"")</f>
      </c>
      <c r="K24" s="69">
        <f>IF(AND('Mapa final'!$Y$64="Alta",'Mapa final'!$AA$64="Leve"),CONCATENATE("R9C",'Mapa final'!$O$64),"")</f>
      </c>
      <c r="L24" s="69">
        <f>IF(AND('Mapa final'!$Y$65="Alta",'Mapa final'!$AA$65="Leve"),CONCATENATE("R9C",'Mapa final'!$O$65),"")</f>
      </c>
      <c r="M24" s="69">
        <f>IF(AND('Mapa final'!$Y$66="Alta",'Mapa final'!$AA$66="Leve"),CONCATENATE("R9C",'Mapa final'!$O$66),"")</f>
      </c>
      <c r="N24" s="69">
        <f>IF(AND('Mapa final'!$Y$67="Alta",'Mapa final'!$AA$67="Leve"),CONCATENATE("R9C",'Mapa final'!$O$67),"")</f>
      </c>
      <c r="O24" s="70">
        <f>IF(AND('Mapa final'!$Y$68="Alta",'Mapa final'!$AA$68="Leve"),CONCATENATE("R9C",'Mapa final'!$O$68),"")</f>
      </c>
      <c r="P24" s="68">
        <f>IF(AND('Mapa final'!$Y$63="Alta",'Mapa final'!$AA$63="Menor"),CONCATENATE("R9C",'Mapa final'!$O$63),"")</f>
      </c>
      <c r="Q24" s="69">
        <f>IF(AND('Mapa final'!$Y$64="Alta",'Mapa final'!$AA$64="Menor"),CONCATENATE("R9C",'Mapa final'!$O$64),"")</f>
      </c>
      <c r="R24" s="69">
        <f>IF(AND('Mapa final'!$Y$65="Alta",'Mapa final'!$AA$65="Menor"),CONCATENATE("R9C",'Mapa final'!$O$65),"")</f>
      </c>
      <c r="S24" s="69">
        <f>IF(AND('Mapa final'!$Y$66="Alta",'Mapa final'!$AA$66="Menor"),CONCATENATE("R9C",'Mapa final'!$O$66),"")</f>
      </c>
      <c r="T24" s="69">
        <f>IF(AND('Mapa final'!$Y$67="Alta",'Mapa final'!$AA$67="Menor"),CONCATENATE("R9C",'Mapa final'!$O$67),"")</f>
      </c>
      <c r="U24" s="70">
        <f>IF(AND('Mapa final'!$Y$68="Alta",'Mapa final'!$AA$68="Menor"),CONCATENATE("R9C",'Mapa final'!$O$68),"")</f>
      </c>
      <c r="V24" s="52">
        <f>IF(AND('Mapa final'!$Y$63="Alta",'Mapa final'!$AA$63="Moderado"),CONCATENATE("R9C",'Mapa final'!$O$63),"")</f>
      </c>
      <c r="W24" s="53">
        <f>IF(AND('Mapa final'!$Y$64="Alta",'Mapa final'!$AA$64="Moderado"),CONCATENATE("R9C",'Mapa final'!$O$64),"")</f>
      </c>
      <c r="X24" s="58">
        <f>IF(AND('Mapa final'!$Y$65="Alta",'Mapa final'!$AA$65="Moderado"),CONCATENATE("R9C",'Mapa final'!$O$65),"")</f>
      </c>
      <c r="Y24" s="58">
        <f>IF(AND('Mapa final'!$Y$66="Alta",'Mapa final'!$AA$66="Moderado"),CONCATENATE("R9C",'Mapa final'!$O$66),"")</f>
      </c>
      <c r="Z24" s="58">
        <f>IF(AND('Mapa final'!$Y$67="Alta",'Mapa final'!$AA$67="Moderado"),CONCATENATE("R9C",'Mapa final'!$O$67),"")</f>
      </c>
      <c r="AA24" s="54">
        <f>IF(AND('Mapa final'!$Y$68="Alta",'Mapa final'!$AA$68="Moderado"),CONCATENATE("R9C",'Mapa final'!$O$68),"")</f>
      </c>
      <c r="AB24" s="52">
        <f>IF(AND('Mapa final'!$Y$63="Alta",'Mapa final'!$AA$63="Mayor"),CONCATENATE("R9C",'Mapa final'!$O$63),"")</f>
      </c>
      <c r="AC24" s="53">
        <f>IF(AND('Mapa final'!$Y$64="Alta",'Mapa final'!$AA$64="Mayor"),CONCATENATE("R9C",'Mapa final'!$O$64),"")</f>
      </c>
      <c r="AD24" s="58">
        <f>IF(AND('Mapa final'!$Y$65="Alta",'Mapa final'!$AA$65="Mayor"),CONCATENATE("R9C",'Mapa final'!$O$65),"")</f>
      </c>
      <c r="AE24" s="58">
        <f>IF(AND('Mapa final'!$Y$66="Alta",'Mapa final'!$AA$66="Mayor"),CONCATENATE("R9C",'Mapa final'!$O$66),"")</f>
      </c>
      <c r="AF24" s="58">
        <f>IF(AND('Mapa final'!$Y$67="Alta",'Mapa final'!$AA$67="Mayor"),CONCATENATE("R9C",'Mapa final'!$O$67),"")</f>
      </c>
      <c r="AG24" s="54">
        <f>IF(AND('Mapa final'!$Y$68="Alta",'Mapa final'!$AA$68="Mayor"),CONCATENATE("R9C",'Mapa final'!$O$68),"")</f>
      </c>
      <c r="AH24" s="55">
        <f>IF(AND('Mapa final'!$Y$63="Alta",'Mapa final'!$AA$63="Catastrófico"),CONCATENATE("R9C",'Mapa final'!$O$63),"")</f>
      </c>
      <c r="AI24" s="56">
        <f>IF(AND('Mapa final'!$Y$64="Alta",'Mapa final'!$AA$64="Catastrófico"),CONCATENATE("R9C",'Mapa final'!$O$64),"")</f>
      </c>
      <c r="AJ24" s="56">
        <f>IF(AND('Mapa final'!$Y$65="Alta",'Mapa final'!$AA$65="Catastrófico"),CONCATENATE("R9C",'Mapa final'!$O$65),"")</f>
      </c>
      <c r="AK24" s="56">
        <f>IF(AND('Mapa final'!$Y$66="Alta",'Mapa final'!$AA$66="Catastrófico"),CONCATENATE("R9C",'Mapa final'!$O$66),"")</f>
      </c>
      <c r="AL24" s="56">
        <f>IF(AND('Mapa final'!$Y$67="Alta",'Mapa final'!$AA$67="Catastrófico"),CONCATENATE("R9C",'Mapa final'!$O$67),"")</f>
      </c>
      <c r="AM24" s="57">
        <f>IF(AND('Mapa final'!$Y$68="Alta",'Mapa final'!$AA$68="Catastrófico"),CONCATENATE("R9C",'Mapa final'!$O$68),"")</f>
      </c>
      <c r="AN24" s="84"/>
      <c r="AO24" s="329"/>
      <c r="AP24" s="330"/>
      <c r="AQ24" s="330"/>
      <c r="AR24" s="330"/>
      <c r="AS24" s="330"/>
      <c r="AT24" s="331"/>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c r="A25" s="84"/>
      <c r="B25" s="238"/>
      <c r="C25" s="238"/>
      <c r="D25" s="239"/>
      <c r="E25" s="341"/>
      <c r="F25" s="342"/>
      <c r="G25" s="342"/>
      <c r="H25" s="342"/>
      <c r="I25" s="342"/>
      <c r="J25" s="71">
        <f>IF(AND('Mapa final'!$Y$69="Alta",'Mapa final'!$AA$69="Leve"),CONCATENATE("R10C",'Mapa final'!$O$69),"")</f>
      </c>
      <c r="K25" s="72">
        <f>IF(AND('Mapa final'!$Y$70="Alta",'Mapa final'!$AA$70="Leve"),CONCATENATE("R10C",'Mapa final'!$O$70),"")</f>
      </c>
      <c r="L25" s="72">
        <f>IF(AND('Mapa final'!$Y$71="Alta",'Mapa final'!$AA$71="Leve"),CONCATENATE("R10C",'Mapa final'!$O$71),"")</f>
      </c>
      <c r="M25" s="72">
        <f>IF(AND('Mapa final'!$Y$72="Alta",'Mapa final'!$AA$72="Leve"),CONCATENATE("R10C",'Mapa final'!$O$72),"")</f>
      </c>
      <c r="N25" s="72">
        <f>IF(AND('Mapa final'!$Y$73="Alta",'Mapa final'!$AA$73="Leve"),CONCATENATE("R10C",'Mapa final'!$O$73),"")</f>
      </c>
      <c r="O25" s="73">
        <f>IF(AND('Mapa final'!$Y$74="Alta",'Mapa final'!$AA$74="Leve"),CONCATENATE("R10C",'Mapa final'!$O$74),"")</f>
      </c>
      <c r="P25" s="71">
        <f>IF(AND('Mapa final'!$Y$69="Alta",'Mapa final'!$AA$69="Menor"),CONCATENATE("R10C",'Mapa final'!$O$69),"")</f>
      </c>
      <c r="Q25" s="72">
        <f>IF(AND('Mapa final'!$Y$70="Alta",'Mapa final'!$AA$70="Menor"),CONCATENATE("R10C",'Mapa final'!$O$70),"")</f>
      </c>
      <c r="R25" s="72">
        <f>IF(AND('Mapa final'!$Y$71="Alta",'Mapa final'!$AA$71="Menor"),CONCATENATE("R10C",'Mapa final'!$O$71),"")</f>
      </c>
      <c r="S25" s="72">
        <f>IF(AND('Mapa final'!$Y$72="Alta",'Mapa final'!$AA$72="Menor"),CONCATENATE("R10C",'Mapa final'!$O$72),"")</f>
      </c>
      <c r="T25" s="72">
        <f>IF(AND('Mapa final'!$Y$73="Alta",'Mapa final'!$AA$73="Menor"),CONCATENATE("R10C",'Mapa final'!$O$73),"")</f>
      </c>
      <c r="U25" s="73">
        <f>IF(AND('Mapa final'!$Y$74="Alta",'Mapa final'!$AA$74="Menor"),CONCATENATE("R10C",'Mapa final'!$O$74),"")</f>
      </c>
      <c r="V25" s="59">
        <f>IF(AND('Mapa final'!$Y$69="Alta",'Mapa final'!$AA$69="Moderado"),CONCATENATE("R10C",'Mapa final'!$O$69),"")</f>
      </c>
      <c r="W25" s="60">
        <f>IF(AND('Mapa final'!$Y$70="Alta",'Mapa final'!$AA$70="Moderado"),CONCATENATE("R10C",'Mapa final'!$O$70),"")</f>
      </c>
      <c r="X25" s="60">
        <f>IF(AND('Mapa final'!$Y$71="Alta",'Mapa final'!$AA$71="Moderado"),CONCATENATE("R10C",'Mapa final'!$O$71),"")</f>
      </c>
      <c r="Y25" s="60">
        <f>IF(AND('Mapa final'!$Y$72="Alta",'Mapa final'!$AA$72="Moderado"),CONCATENATE("R10C",'Mapa final'!$O$72),"")</f>
      </c>
      <c r="Z25" s="60">
        <f>IF(AND('Mapa final'!$Y$73="Alta",'Mapa final'!$AA$73="Moderado"),CONCATENATE("R10C",'Mapa final'!$O$73),"")</f>
      </c>
      <c r="AA25" s="61">
        <f>IF(AND('Mapa final'!$Y$74="Alta",'Mapa final'!$AA$74="Moderado"),CONCATENATE("R10C",'Mapa final'!$O$74),"")</f>
      </c>
      <c r="AB25" s="59">
        <f>IF(AND('Mapa final'!$Y$69="Alta",'Mapa final'!$AA$69="Mayor"),CONCATENATE("R10C",'Mapa final'!$O$69),"")</f>
      </c>
      <c r="AC25" s="60">
        <f>IF(AND('Mapa final'!$Y$70="Alta",'Mapa final'!$AA$70="Mayor"),CONCATENATE("R10C",'Mapa final'!$O$70),"")</f>
      </c>
      <c r="AD25" s="60">
        <f>IF(AND('Mapa final'!$Y$71="Alta",'Mapa final'!$AA$71="Mayor"),CONCATENATE("R10C",'Mapa final'!$O$71),"")</f>
      </c>
      <c r="AE25" s="60">
        <f>IF(AND('Mapa final'!$Y$72="Alta",'Mapa final'!$AA$72="Mayor"),CONCATENATE("R10C",'Mapa final'!$O$72),"")</f>
      </c>
      <c r="AF25" s="60">
        <f>IF(AND('Mapa final'!$Y$73="Alta",'Mapa final'!$AA$73="Mayor"),CONCATENATE("R10C",'Mapa final'!$O$73),"")</f>
      </c>
      <c r="AG25" s="61">
        <f>IF(AND('Mapa final'!$Y$74="Alta",'Mapa final'!$AA$74="Mayor"),CONCATENATE("R10C",'Mapa final'!$O$74),"")</f>
      </c>
      <c r="AH25" s="62">
        <f>IF(AND('Mapa final'!$Y$69="Alta",'Mapa final'!$AA$69="Catastrófico"),CONCATENATE("R10C",'Mapa final'!$O$69),"")</f>
      </c>
      <c r="AI25" s="63">
        <f>IF(AND('Mapa final'!$Y$70="Alta",'Mapa final'!$AA$70="Catastrófico"),CONCATENATE("R10C",'Mapa final'!$O$70),"")</f>
      </c>
      <c r="AJ25" s="63">
        <f>IF(AND('Mapa final'!$Y$71="Alta",'Mapa final'!$AA$71="Catastrófico"),CONCATENATE("R10C",'Mapa final'!$O$71),"")</f>
      </c>
      <c r="AK25" s="63">
        <f>IF(AND('Mapa final'!$Y$72="Alta",'Mapa final'!$AA$72="Catastrófico"),CONCATENATE("R10C",'Mapa final'!$O$72),"")</f>
      </c>
      <c r="AL25" s="63">
        <f>IF(AND('Mapa final'!$Y$73="Alta",'Mapa final'!$AA$73="Catastrófico"),CONCATENATE("R10C",'Mapa final'!$O$73),"")</f>
      </c>
      <c r="AM25" s="64">
        <f>IF(AND('Mapa final'!$Y$74="Alta",'Mapa final'!$AA$74="Catastrófico"),CONCATENATE("R10C",'Mapa final'!$O$74),"")</f>
      </c>
      <c r="AN25" s="84"/>
      <c r="AO25" s="332"/>
      <c r="AP25" s="333"/>
      <c r="AQ25" s="333"/>
      <c r="AR25" s="333"/>
      <c r="AS25" s="333"/>
      <c r="AT25" s="33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c r="A26" s="84"/>
      <c r="B26" s="238"/>
      <c r="C26" s="238"/>
      <c r="D26" s="239"/>
      <c r="E26" s="335" t="s">
        <v>117</v>
      </c>
      <c r="F26" s="336"/>
      <c r="G26" s="336"/>
      <c r="H26" s="336"/>
      <c r="I26" s="354"/>
      <c r="J26" s="65">
        <f>IF(AND('Mapa final'!$Y$15="Media",'Mapa final'!$AA$15="Leve"),CONCATENATE("R1C",'Mapa final'!$O$15),"")</f>
      </c>
      <c r="K26" s="66">
        <f>IF(AND('Mapa final'!$Y$16="Media",'Mapa final'!$AA$16="Leve"),CONCATENATE("R1C",'Mapa final'!$O$16),"")</f>
      </c>
      <c r="L26" s="66">
        <f>IF(AND('Mapa final'!$Y$17="Media",'Mapa final'!$AA$17="Leve"),CONCATENATE("R1C",'Mapa final'!$O$17),"")</f>
      </c>
      <c r="M26" s="66">
        <f>IF(AND('Mapa final'!$Y$18="Media",'Mapa final'!$AA$18="Leve"),CONCATENATE("R1C",'Mapa final'!$O$18),"")</f>
      </c>
      <c r="N26" s="66">
        <f>IF(AND('Mapa final'!$Y$19="Media",'Mapa final'!$AA$19="Leve"),CONCATENATE("R1C",'Mapa final'!$O$19),"")</f>
      </c>
      <c r="O26" s="67">
        <f>IF(AND('Mapa final'!$Y$20="Media",'Mapa final'!$AA$20="Leve"),CONCATENATE("R1C",'Mapa final'!$O$20),"")</f>
      </c>
      <c r="P26" s="65">
        <f>IF(AND('Mapa final'!$Y$15="Media",'Mapa final'!$AA$15="Menor"),CONCATENATE("R1C",'Mapa final'!$O$15),"")</f>
      </c>
      <c r="Q26" s="66">
        <f>IF(AND('Mapa final'!$Y$16="Media",'Mapa final'!$AA$16="Menor"),CONCATENATE("R1C",'Mapa final'!$O$16),"")</f>
      </c>
      <c r="R26" s="66">
        <f>IF(AND('Mapa final'!$Y$17="Media",'Mapa final'!$AA$17="Menor"),CONCATENATE("R1C",'Mapa final'!$O$17),"")</f>
      </c>
      <c r="S26" s="66">
        <f>IF(AND('Mapa final'!$Y$18="Media",'Mapa final'!$AA$18="Menor"),CONCATENATE("R1C",'Mapa final'!$O$18),"")</f>
      </c>
      <c r="T26" s="66">
        <f>IF(AND('Mapa final'!$Y$19="Media",'Mapa final'!$AA$19="Menor"),CONCATENATE("R1C",'Mapa final'!$O$19),"")</f>
      </c>
      <c r="U26" s="67">
        <f>IF(AND('Mapa final'!$Y$20="Media",'Mapa final'!$AA$20="Menor"),CONCATENATE("R1C",'Mapa final'!$O$20),"")</f>
      </c>
      <c r="V26" s="65">
        <f>IF(AND('Mapa final'!$Y$15="Media",'Mapa final'!$AA$15="Moderado"),CONCATENATE("R1C",'Mapa final'!$O$15),"")</f>
      </c>
      <c r="W26" s="66">
        <f>IF(AND('Mapa final'!$Y$16="Media",'Mapa final'!$AA$16="Moderado"),CONCATENATE("R1C",'Mapa final'!$O$16),"")</f>
      </c>
      <c r="X26" s="66">
        <f>IF(AND('Mapa final'!$Y$17="Media",'Mapa final'!$AA$17="Moderado"),CONCATENATE("R1C",'Mapa final'!$O$17),"")</f>
      </c>
      <c r="Y26" s="66">
        <f>IF(AND('Mapa final'!$Y$18="Media",'Mapa final'!$AA$18="Moderado"),CONCATENATE("R1C",'Mapa final'!$O$18),"")</f>
      </c>
      <c r="Z26" s="66">
        <f>IF(AND('Mapa final'!$Y$19="Media",'Mapa final'!$AA$19="Moderado"),CONCATENATE("R1C",'Mapa final'!$O$19),"")</f>
      </c>
      <c r="AA26" s="67">
        <f>IF(AND('Mapa final'!$Y$20="Media",'Mapa final'!$AA$20="Moderado"),CONCATENATE("R1C",'Mapa final'!$O$20),"")</f>
      </c>
      <c r="AB26" s="46" t="str">
        <f>IF(AND('Mapa final'!$Y$15="Media",'Mapa final'!$AA$15="Mayor"),CONCATENATE("R1C",'Mapa final'!$O$15),"")</f>
        <v>R1C1</v>
      </c>
      <c r="AC26" s="47">
        <f>IF(AND('Mapa final'!$Y$16="Media",'Mapa final'!$AA$16="Mayor"),CONCATENATE("R1C",'Mapa final'!$O$16),"")</f>
      </c>
      <c r="AD26" s="47">
        <f>IF(AND('Mapa final'!$Y$17="Media",'Mapa final'!$AA$17="Mayor"),CONCATENATE("R1C",'Mapa final'!$O$17),"")</f>
      </c>
      <c r="AE26" s="47">
        <f>IF(AND('Mapa final'!$Y$18="Media",'Mapa final'!$AA$18="Mayor"),CONCATENATE("R1C",'Mapa final'!$O$18),"")</f>
      </c>
      <c r="AF26" s="47">
        <f>IF(AND('Mapa final'!$Y$19="Media",'Mapa final'!$AA$19="Mayor"),CONCATENATE("R1C",'Mapa final'!$O$19),"")</f>
      </c>
      <c r="AG26" s="48">
        <f>IF(AND('Mapa final'!$Y$20="Media",'Mapa final'!$AA$20="Mayor"),CONCATENATE("R1C",'Mapa final'!$O$20),"")</f>
      </c>
      <c r="AH26" s="49">
        <f>IF(AND('Mapa final'!$Y$15="Media",'Mapa final'!$AA$15="Catastrófico"),CONCATENATE("R1C",'Mapa final'!$O$15),"")</f>
      </c>
      <c r="AI26" s="50">
        <f>IF(AND('Mapa final'!$Y$16="Media",'Mapa final'!$AA$16="Catastrófico"),CONCATENATE("R1C",'Mapa final'!$O$16),"")</f>
      </c>
      <c r="AJ26" s="50">
        <f>IF(AND('Mapa final'!$Y$17="Media",'Mapa final'!$AA$17="Catastrófico"),CONCATENATE("R1C",'Mapa final'!$O$17),"")</f>
      </c>
      <c r="AK26" s="50">
        <f>IF(AND('Mapa final'!$Y$18="Media",'Mapa final'!$AA$18="Catastrófico"),CONCATENATE("R1C",'Mapa final'!$O$18),"")</f>
      </c>
      <c r="AL26" s="50">
        <f>IF(AND('Mapa final'!$Y$19="Media",'Mapa final'!$AA$19="Catastrófico"),CONCATENATE("R1C",'Mapa final'!$O$19),"")</f>
      </c>
      <c r="AM26" s="51">
        <f>IF(AND('Mapa final'!$Y$20="Media",'Mapa final'!$AA$20="Catastrófico"),CONCATENATE("R1C",'Mapa final'!$O$20),"")</f>
      </c>
      <c r="AN26" s="84"/>
      <c r="AO26" s="366" t="s">
        <v>81</v>
      </c>
      <c r="AP26" s="367"/>
      <c r="AQ26" s="367"/>
      <c r="AR26" s="367"/>
      <c r="AS26" s="367"/>
      <c r="AT26" s="368"/>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c r="A27" s="84"/>
      <c r="B27" s="238"/>
      <c r="C27" s="238"/>
      <c r="D27" s="239"/>
      <c r="E27" s="337"/>
      <c r="F27" s="338"/>
      <c r="G27" s="338"/>
      <c r="H27" s="338"/>
      <c r="I27" s="355"/>
      <c r="J27" s="68">
        <f>IF(AND('Mapa final'!$Y$21="Media",'Mapa final'!$AA$21="Leve"),CONCATENATE("R2C",'Mapa final'!$O$21),"")</f>
      </c>
      <c r="K27" s="69">
        <f>IF(AND('Mapa final'!$Y$22="Media",'Mapa final'!$AA$22="Leve"),CONCATENATE("R2C",'Mapa final'!$O$22),"")</f>
      </c>
      <c r="L27" s="69">
        <f>IF(AND('Mapa final'!$Y$23="Media",'Mapa final'!$AA$23="Leve"),CONCATENATE("R2C",'Mapa final'!$O$23),"")</f>
      </c>
      <c r="M27" s="69">
        <f>IF(AND('Mapa final'!$Y$24="Media",'Mapa final'!$AA$24="Leve"),CONCATENATE("R2C",'Mapa final'!$O$24),"")</f>
      </c>
      <c r="N27" s="69">
        <f>IF(AND('Mapa final'!$Y$25="Media",'Mapa final'!$AA$25="Leve"),CONCATENATE("R2C",'Mapa final'!$O$25),"")</f>
      </c>
      <c r="O27" s="70">
        <f>IF(AND('Mapa final'!$Y$26="Media",'Mapa final'!$AA$26="Leve"),CONCATENATE("R2C",'Mapa final'!$O$26),"")</f>
      </c>
      <c r="P27" s="68">
        <f>IF(AND('Mapa final'!$Y$21="Media",'Mapa final'!$AA$21="Menor"),CONCATENATE("R2C",'Mapa final'!$O$21),"")</f>
      </c>
      <c r="Q27" s="69">
        <f>IF(AND('Mapa final'!$Y$22="Media",'Mapa final'!$AA$22="Menor"),CONCATENATE("R2C",'Mapa final'!$O$22),"")</f>
      </c>
      <c r="R27" s="69">
        <f>IF(AND('Mapa final'!$Y$23="Media",'Mapa final'!$AA$23="Menor"),CONCATENATE("R2C",'Mapa final'!$O$23),"")</f>
      </c>
      <c r="S27" s="69">
        <f>IF(AND('Mapa final'!$Y$24="Media",'Mapa final'!$AA$24="Menor"),CONCATENATE("R2C",'Mapa final'!$O$24),"")</f>
      </c>
      <c r="T27" s="69">
        <f>IF(AND('Mapa final'!$Y$25="Media",'Mapa final'!$AA$25="Menor"),CONCATENATE("R2C",'Mapa final'!$O$25),"")</f>
      </c>
      <c r="U27" s="70">
        <f>IF(AND('Mapa final'!$Y$26="Media",'Mapa final'!$AA$26="Menor"),CONCATENATE("R2C",'Mapa final'!$O$26),"")</f>
      </c>
      <c r="V27" s="68">
        <f>IF(AND('Mapa final'!$Y$21="Media",'Mapa final'!$AA$21="Moderado"),CONCATENATE("R2C",'Mapa final'!$O$21),"")</f>
      </c>
      <c r="W27" s="69">
        <f>IF(AND('Mapa final'!$Y$22="Media",'Mapa final'!$AA$22="Moderado"),CONCATENATE("R2C",'Mapa final'!$O$22),"")</f>
      </c>
      <c r="X27" s="69">
        <f>IF(AND('Mapa final'!$Y$23="Media",'Mapa final'!$AA$23="Moderado"),CONCATENATE("R2C",'Mapa final'!$O$23),"")</f>
      </c>
      <c r="Y27" s="69">
        <f>IF(AND('Mapa final'!$Y$24="Media",'Mapa final'!$AA$24="Moderado"),CONCATENATE("R2C",'Mapa final'!$O$24),"")</f>
      </c>
      <c r="Z27" s="69">
        <f>IF(AND('Mapa final'!$Y$25="Media",'Mapa final'!$AA$25="Moderado"),CONCATENATE("R2C",'Mapa final'!$O$25),"")</f>
      </c>
      <c r="AA27" s="70">
        <f>IF(AND('Mapa final'!$Y$26="Media",'Mapa final'!$AA$26="Moderado"),CONCATENATE("R2C",'Mapa final'!$O$26),"")</f>
      </c>
      <c r="AB27" s="52">
        <f>IF(AND('Mapa final'!$Y$21="Media",'Mapa final'!$AA$21="Mayor"),CONCATENATE("R2C",'Mapa final'!$O$21),"")</f>
      </c>
      <c r="AC27" s="53">
        <f>IF(AND('Mapa final'!$Y$22="Media",'Mapa final'!$AA$22="Mayor"),CONCATENATE("R2C",'Mapa final'!$O$22),"")</f>
      </c>
      <c r="AD27" s="53">
        <f>IF(AND('Mapa final'!$Y$23="Media",'Mapa final'!$AA$23="Mayor"),CONCATENATE("R2C",'Mapa final'!$O$23),"")</f>
      </c>
      <c r="AE27" s="53">
        <f>IF(AND('Mapa final'!$Y$24="Media",'Mapa final'!$AA$24="Mayor"),CONCATENATE("R2C",'Mapa final'!$O$24),"")</f>
      </c>
      <c r="AF27" s="53">
        <f>IF(AND('Mapa final'!$Y$25="Media",'Mapa final'!$AA$25="Mayor"),CONCATENATE("R2C",'Mapa final'!$O$25),"")</f>
      </c>
      <c r="AG27" s="54">
        <f>IF(AND('Mapa final'!$Y$26="Media",'Mapa final'!$AA$26="Mayor"),CONCATENATE("R2C",'Mapa final'!$O$26),"")</f>
      </c>
      <c r="AH27" s="55">
        <f>IF(AND('Mapa final'!$Y$21="Media",'Mapa final'!$AA$21="Catastrófico"),CONCATENATE("R2C",'Mapa final'!$O$21),"")</f>
      </c>
      <c r="AI27" s="56">
        <f>IF(AND('Mapa final'!$Y$22="Media",'Mapa final'!$AA$22="Catastrófico"),CONCATENATE("R2C",'Mapa final'!$O$22),"")</f>
      </c>
      <c r="AJ27" s="56">
        <f>IF(AND('Mapa final'!$Y$23="Media",'Mapa final'!$AA$23="Catastrófico"),CONCATENATE("R2C",'Mapa final'!$O$23),"")</f>
      </c>
      <c r="AK27" s="56">
        <f>IF(AND('Mapa final'!$Y$24="Media",'Mapa final'!$AA$24="Catastrófico"),CONCATENATE("R2C",'Mapa final'!$O$24),"")</f>
      </c>
      <c r="AL27" s="56">
        <f>IF(AND('Mapa final'!$Y$25="Media",'Mapa final'!$AA$25="Catastrófico"),CONCATENATE("R2C",'Mapa final'!$O$25),"")</f>
      </c>
      <c r="AM27" s="57">
        <f>IF(AND('Mapa final'!$Y$26="Media",'Mapa final'!$AA$26="Catastrófico"),CONCATENATE("R2C",'Mapa final'!$O$26),"")</f>
      </c>
      <c r="AN27" s="84"/>
      <c r="AO27" s="369"/>
      <c r="AP27" s="370"/>
      <c r="AQ27" s="370"/>
      <c r="AR27" s="370"/>
      <c r="AS27" s="370"/>
      <c r="AT27" s="371"/>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c r="A28" s="84"/>
      <c r="B28" s="238"/>
      <c r="C28" s="238"/>
      <c r="D28" s="239"/>
      <c r="E28" s="339"/>
      <c r="F28" s="340"/>
      <c r="G28" s="340"/>
      <c r="H28" s="340"/>
      <c r="I28" s="355"/>
      <c r="J28" s="68">
        <f>IF(AND('Mapa final'!$Y$27="Media",'Mapa final'!$AA$27="Leve"),CONCATENATE("R3C",'Mapa final'!$O$27),"")</f>
      </c>
      <c r="K28" s="69">
        <f>IF(AND('Mapa final'!$Y$28="Media",'Mapa final'!$AA$28="Leve"),CONCATENATE("R3C",'Mapa final'!$O$28),"")</f>
      </c>
      <c r="L28" s="69">
        <f>IF(AND('Mapa final'!$Y$29="Media",'Mapa final'!$AA$29="Leve"),CONCATENATE("R3C",'Mapa final'!$O$29),"")</f>
      </c>
      <c r="M28" s="69">
        <f>IF(AND('Mapa final'!$Y$30="Media",'Mapa final'!$AA$30="Leve"),CONCATENATE("R3C",'Mapa final'!$O$30),"")</f>
      </c>
      <c r="N28" s="69">
        <f>IF(AND('Mapa final'!$Y$31="Media",'Mapa final'!$AA$31="Leve"),CONCATENATE("R3C",'Mapa final'!$O$31),"")</f>
      </c>
      <c r="O28" s="70">
        <f>IF(AND('Mapa final'!$Y$32="Media",'Mapa final'!$AA$32="Leve"),CONCATENATE("R3C",'Mapa final'!$O$32),"")</f>
      </c>
      <c r="P28" s="68">
        <f>IF(AND('Mapa final'!$Y$27="Media",'Mapa final'!$AA$27="Menor"),CONCATENATE("R3C",'Mapa final'!$O$27),"")</f>
      </c>
      <c r="Q28" s="69">
        <f>IF(AND('Mapa final'!$Y$28="Media",'Mapa final'!$AA$28="Menor"),CONCATENATE("R3C",'Mapa final'!$O$28),"")</f>
      </c>
      <c r="R28" s="69">
        <f>IF(AND('Mapa final'!$Y$29="Media",'Mapa final'!$AA$29="Menor"),CONCATENATE("R3C",'Mapa final'!$O$29),"")</f>
      </c>
      <c r="S28" s="69">
        <f>IF(AND('Mapa final'!$Y$30="Media",'Mapa final'!$AA$30="Menor"),CONCATENATE("R3C",'Mapa final'!$O$30),"")</f>
      </c>
      <c r="T28" s="69">
        <f>IF(AND('Mapa final'!$Y$31="Media",'Mapa final'!$AA$31="Menor"),CONCATENATE("R3C",'Mapa final'!$O$31),"")</f>
      </c>
      <c r="U28" s="70">
        <f>IF(AND('Mapa final'!$Y$32="Media",'Mapa final'!$AA$32="Menor"),CONCATENATE("R3C",'Mapa final'!$O$32),"")</f>
      </c>
      <c r="V28" s="68">
        <f>IF(AND('Mapa final'!$Y$27="Media",'Mapa final'!$AA$27="Moderado"),CONCATENATE("R3C",'Mapa final'!$O$27),"")</f>
      </c>
      <c r="W28" s="69">
        <f>IF(AND('Mapa final'!$Y$28="Media",'Mapa final'!$AA$28="Moderado"),CONCATENATE("R3C",'Mapa final'!$O$28),"")</f>
      </c>
      <c r="X28" s="69">
        <f>IF(AND('Mapa final'!$Y$29="Media",'Mapa final'!$AA$29="Moderado"),CONCATENATE("R3C",'Mapa final'!$O$29),"")</f>
      </c>
      <c r="Y28" s="69">
        <f>IF(AND('Mapa final'!$Y$30="Media",'Mapa final'!$AA$30="Moderado"),CONCATENATE("R3C",'Mapa final'!$O$30),"")</f>
      </c>
      <c r="Z28" s="69">
        <f>IF(AND('Mapa final'!$Y$31="Media",'Mapa final'!$AA$31="Moderado"),CONCATENATE("R3C",'Mapa final'!$O$31),"")</f>
      </c>
      <c r="AA28" s="70">
        <f>IF(AND('Mapa final'!$Y$32="Media",'Mapa final'!$AA$32="Moderado"),CONCATENATE("R3C",'Mapa final'!$O$32),"")</f>
      </c>
      <c r="AB28" s="52">
        <f>IF(AND('Mapa final'!$Y$27="Media",'Mapa final'!$AA$27="Mayor"),CONCATENATE("R3C",'Mapa final'!$O$27),"")</f>
      </c>
      <c r="AC28" s="53">
        <f>IF(AND('Mapa final'!$Y$28="Media",'Mapa final'!$AA$28="Mayor"),CONCATENATE("R3C",'Mapa final'!$O$28),"")</f>
      </c>
      <c r="AD28" s="53">
        <f>IF(AND('Mapa final'!$Y$29="Media",'Mapa final'!$AA$29="Mayor"),CONCATENATE("R3C",'Mapa final'!$O$29),"")</f>
      </c>
      <c r="AE28" s="53">
        <f>IF(AND('Mapa final'!$Y$30="Media",'Mapa final'!$AA$30="Mayor"),CONCATENATE("R3C",'Mapa final'!$O$30),"")</f>
      </c>
      <c r="AF28" s="53">
        <f>IF(AND('Mapa final'!$Y$31="Media",'Mapa final'!$AA$31="Mayor"),CONCATENATE("R3C",'Mapa final'!$O$31),"")</f>
      </c>
      <c r="AG28" s="54">
        <f>IF(AND('Mapa final'!$Y$32="Media",'Mapa final'!$AA$32="Mayor"),CONCATENATE("R3C",'Mapa final'!$O$32),"")</f>
      </c>
      <c r="AH28" s="55">
        <f>IF(AND('Mapa final'!$Y$27="Media",'Mapa final'!$AA$27="Catastrófico"),CONCATENATE("R3C",'Mapa final'!$O$27),"")</f>
      </c>
      <c r="AI28" s="56">
        <f>IF(AND('Mapa final'!$Y$28="Media",'Mapa final'!$AA$28="Catastrófico"),CONCATENATE("R3C",'Mapa final'!$O$28),"")</f>
      </c>
      <c r="AJ28" s="56">
        <f>IF(AND('Mapa final'!$Y$29="Media",'Mapa final'!$AA$29="Catastrófico"),CONCATENATE("R3C",'Mapa final'!$O$29),"")</f>
      </c>
      <c r="AK28" s="56">
        <f>IF(AND('Mapa final'!$Y$30="Media",'Mapa final'!$AA$30="Catastrófico"),CONCATENATE("R3C",'Mapa final'!$O$30),"")</f>
      </c>
      <c r="AL28" s="56">
        <f>IF(AND('Mapa final'!$Y$31="Media",'Mapa final'!$AA$31="Catastrófico"),CONCATENATE("R3C",'Mapa final'!$O$31),"")</f>
      </c>
      <c r="AM28" s="57">
        <f>IF(AND('Mapa final'!$Y$32="Media",'Mapa final'!$AA$32="Catastrófico"),CONCATENATE("R3C",'Mapa final'!$O$32),"")</f>
      </c>
      <c r="AN28" s="84"/>
      <c r="AO28" s="369"/>
      <c r="AP28" s="370"/>
      <c r="AQ28" s="370"/>
      <c r="AR28" s="370"/>
      <c r="AS28" s="370"/>
      <c r="AT28" s="371"/>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c r="A29" s="84"/>
      <c r="B29" s="238"/>
      <c r="C29" s="238"/>
      <c r="D29" s="239"/>
      <c r="E29" s="339"/>
      <c r="F29" s="340"/>
      <c r="G29" s="340"/>
      <c r="H29" s="340"/>
      <c r="I29" s="355"/>
      <c r="J29" s="68">
        <f>IF(AND('Mapa final'!$Y$33="Media",'Mapa final'!$AA$33="Leve"),CONCATENATE("R4C",'Mapa final'!$O$33),"")</f>
      </c>
      <c r="K29" s="69">
        <f>IF(AND('Mapa final'!$Y$34="Media",'Mapa final'!$AA$34="Leve"),CONCATENATE("R4C",'Mapa final'!$O$34),"")</f>
      </c>
      <c r="L29" s="69">
        <f>IF(AND('Mapa final'!$Y$35="Media",'Mapa final'!$AA$35="Leve"),CONCATENATE("R4C",'Mapa final'!$O$35),"")</f>
      </c>
      <c r="M29" s="69">
        <f>IF(AND('Mapa final'!$Y$36="Media",'Mapa final'!$AA$36="Leve"),CONCATENATE("R4C",'Mapa final'!$O$36),"")</f>
      </c>
      <c r="N29" s="69">
        <f>IF(AND('Mapa final'!$Y$37="Media",'Mapa final'!$AA$37="Leve"),CONCATENATE("R4C",'Mapa final'!$O$37),"")</f>
      </c>
      <c r="O29" s="70">
        <f>IF(AND('Mapa final'!$Y$38="Media",'Mapa final'!$AA$38="Leve"),CONCATENATE("R4C",'Mapa final'!$O$38),"")</f>
      </c>
      <c r="P29" s="68">
        <f>IF(AND('Mapa final'!$Y$33="Media",'Mapa final'!$AA$33="Menor"),CONCATENATE("R4C",'Mapa final'!$O$33),"")</f>
      </c>
      <c r="Q29" s="69">
        <f>IF(AND('Mapa final'!$Y$34="Media",'Mapa final'!$AA$34="Menor"),CONCATENATE("R4C",'Mapa final'!$O$34),"")</f>
      </c>
      <c r="R29" s="69">
        <f>IF(AND('Mapa final'!$Y$35="Media",'Mapa final'!$AA$35="Menor"),CONCATENATE("R4C",'Mapa final'!$O$35),"")</f>
      </c>
      <c r="S29" s="69">
        <f>IF(AND('Mapa final'!$Y$36="Media",'Mapa final'!$AA$36="Menor"),CONCATENATE("R4C",'Mapa final'!$O$36),"")</f>
      </c>
      <c r="T29" s="69">
        <f>IF(AND('Mapa final'!$Y$37="Media",'Mapa final'!$AA$37="Menor"),CONCATENATE("R4C",'Mapa final'!$O$37),"")</f>
      </c>
      <c r="U29" s="70">
        <f>IF(AND('Mapa final'!$Y$38="Media",'Mapa final'!$AA$38="Menor"),CONCATENATE("R4C",'Mapa final'!$O$38),"")</f>
      </c>
      <c r="V29" s="68">
        <f>IF(AND('Mapa final'!$Y$33="Media",'Mapa final'!$AA$33="Moderado"),CONCATENATE("R4C",'Mapa final'!$O$33),"")</f>
      </c>
      <c r="W29" s="69">
        <f>IF(AND('Mapa final'!$Y$34="Media",'Mapa final'!$AA$34="Moderado"),CONCATENATE("R4C",'Mapa final'!$O$34),"")</f>
      </c>
      <c r="X29" s="69">
        <f>IF(AND('Mapa final'!$Y$35="Media",'Mapa final'!$AA$35="Moderado"),CONCATENATE("R4C",'Mapa final'!$O$35),"")</f>
      </c>
      <c r="Y29" s="69">
        <f>IF(AND('Mapa final'!$Y$36="Media",'Mapa final'!$AA$36="Moderado"),CONCATENATE("R4C",'Mapa final'!$O$36),"")</f>
      </c>
      <c r="Z29" s="69">
        <f>IF(AND('Mapa final'!$Y$37="Media",'Mapa final'!$AA$37="Moderado"),CONCATENATE("R4C",'Mapa final'!$O$37),"")</f>
      </c>
      <c r="AA29" s="70">
        <f>IF(AND('Mapa final'!$Y$38="Media",'Mapa final'!$AA$38="Moderado"),CONCATENATE("R4C",'Mapa final'!$O$38),"")</f>
      </c>
      <c r="AB29" s="52">
        <f>IF(AND('Mapa final'!$Y$33="Media",'Mapa final'!$AA$33="Mayor"),CONCATENATE("R4C",'Mapa final'!$O$33),"")</f>
      </c>
      <c r="AC29" s="53">
        <f>IF(AND('Mapa final'!$Y$34="Media",'Mapa final'!$AA$34="Mayor"),CONCATENATE("R4C",'Mapa final'!$O$34),"")</f>
      </c>
      <c r="AD29" s="58">
        <f>IF(AND('Mapa final'!$Y$35="Media",'Mapa final'!$AA$35="Mayor"),CONCATENATE("R4C",'Mapa final'!$O$35),"")</f>
      </c>
      <c r="AE29" s="58">
        <f>IF(AND('Mapa final'!$Y$36="Media",'Mapa final'!$AA$36="Mayor"),CONCATENATE("R4C",'Mapa final'!$O$36),"")</f>
      </c>
      <c r="AF29" s="58">
        <f>IF(AND('Mapa final'!$Y$37="Media",'Mapa final'!$AA$37="Mayor"),CONCATENATE("R4C",'Mapa final'!$O$37),"")</f>
      </c>
      <c r="AG29" s="54">
        <f>IF(AND('Mapa final'!$Y$38="Media",'Mapa final'!$AA$38="Mayor"),CONCATENATE("R4C",'Mapa final'!$O$38),"")</f>
      </c>
      <c r="AH29" s="55">
        <f>IF(AND('Mapa final'!$Y$33="Media",'Mapa final'!$AA$33="Catastrófico"),CONCATENATE("R4C",'Mapa final'!$O$33),"")</f>
      </c>
      <c r="AI29" s="56">
        <f>IF(AND('Mapa final'!$Y$34="Media",'Mapa final'!$AA$34="Catastrófico"),CONCATENATE("R4C",'Mapa final'!$O$34),"")</f>
      </c>
      <c r="AJ29" s="56">
        <f>IF(AND('Mapa final'!$Y$35="Media",'Mapa final'!$AA$35="Catastrófico"),CONCATENATE("R4C",'Mapa final'!$O$35),"")</f>
      </c>
      <c r="AK29" s="56">
        <f>IF(AND('Mapa final'!$Y$36="Media",'Mapa final'!$AA$36="Catastrófico"),CONCATENATE("R4C",'Mapa final'!$O$36),"")</f>
      </c>
      <c r="AL29" s="56">
        <f>IF(AND('Mapa final'!$Y$37="Media",'Mapa final'!$AA$37="Catastrófico"),CONCATENATE("R4C",'Mapa final'!$O$37),"")</f>
      </c>
      <c r="AM29" s="57">
        <f>IF(AND('Mapa final'!$Y$38="Media",'Mapa final'!$AA$38="Catastrófico"),CONCATENATE("R4C",'Mapa final'!$O$38),"")</f>
      </c>
      <c r="AN29" s="84"/>
      <c r="AO29" s="369"/>
      <c r="AP29" s="370"/>
      <c r="AQ29" s="370"/>
      <c r="AR29" s="370"/>
      <c r="AS29" s="370"/>
      <c r="AT29" s="371"/>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c r="A30" s="84"/>
      <c r="B30" s="238"/>
      <c r="C30" s="238"/>
      <c r="D30" s="239"/>
      <c r="E30" s="339"/>
      <c r="F30" s="340"/>
      <c r="G30" s="340"/>
      <c r="H30" s="340"/>
      <c r="I30" s="355"/>
      <c r="J30" s="68">
        <f>IF(AND('Mapa final'!$Y$39="Media",'Mapa final'!$AA$39="Leve"),CONCATENATE("R5C",'Mapa final'!$O$39),"")</f>
      </c>
      <c r="K30" s="69">
        <f>IF(AND('Mapa final'!$Y$40="Media",'Mapa final'!$AA$40="Leve"),CONCATENATE("R5C",'Mapa final'!$O$40),"")</f>
      </c>
      <c r="L30" s="69">
        <f>IF(AND('Mapa final'!$Y$41="Media",'Mapa final'!$AA$41="Leve"),CONCATENATE("R5C",'Mapa final'!$O$41),"")</f>
      </c>
      <c r="M30" s="69">
        <f>IF(AND('Mapa final'!$Y$42="Media",'Mapa final'!$AA$42="Leve"),CONCATENATE("R5C",'Mapa final'!$O$42),"")</f>
      </c>
      <c r="N30" s="69">
        <f>IF(AND('Mapa final'!$Y$43="Media",'Mapa final'!$AA$43="Leve"),CONCATENATE("R5C",'Mapa final'!$O$43),"")</f>
      </c>
      <c r="O30" s="70">
        <f>IF(AND('Mapa final'!$Y$44="Media",'Mapa final'!$AA$44="Leve"),CONCATENATE("R5C",'Mapa final'!$O$44),"")</f>
      </c>
      <c r="P30" s="68">
        <f>IF(AND('Mapa final'!$Y$39="Media",'Mapa final'!$AA$39="Menor"),CONCATENATE("R5C",'Mapa final'!$O$39),"")</f>
      </c>
      <c r="Q30" s="69">
        <f>IF(AND('Mapa final'!$Y$40="Media",'Mapa final'!$AA$40="Menor"),CONCATENATE("R5C",'Mapa final'!$O$40),"")</f>
      </c>
      <c r="R30" s="69">
        <f>IF(AND('Mapa final'!$Y$41="Media",'Mapa final'!$AA$41="Menor"),CONCATENATE("R5C",'Mapa final'!$O$41),"")</f>
      </c>
      <c r="S30" s="69">
        <f>IF(AND('Mapa final'!$Y$42="Media",'Mapa final'!$AA$42="Menor"),CONCATENATE("R5C",'Mapa final'!$O$42),"")</f>
      </c>
      <c r="T30" s="69">
        <f>IF(AND('Mapa final'!$Y$43="Media",'Mapa final'!$AA$43="Menor"),CONCATENATE("R5C",'Mapa final'!$O$43),"")</f>
      </c>
      <c r="U30" s="70">
        <f>IF(AND('Mapa final'!$Y$44="Media",'Mapa final'!$AA$44="Menor"),CONCATENATE("R5C",'Mapa final'!$O$44),"")</f>
      </c>
      <c r="V30" s="68">
        <f>IF(AND('Mapa final'!$Y$39="Media",'Mapa final'!$AA$39="Moderado"),CONCATENATE("R5C",'Mapa final'!$O$39),"")</f>
      </c>
      <c r="W30" s="69">
        <f>IF(AND('Mapa final'!$Y$40="Media",'Mapa final'!$AA$40="Moderado"),CONCATENATE("R5C",'Mapa final'!$O$40),"")</f>
      </c>
      <c r="X30" s="69">
        <f>IF(AND('Mapa final'!$Y$41="Media",'Mapa final'!$AA$41="Moderado"),CONCATENATE("R5C",'Mapa final'!$O$41),"")</f>
      </c>
      <c r="Y30" s="69">
        <f>IF(AND('Mapa final'!$Y$42="Media",'Mapa final'!$AA$42="Moderado"),CONCATENATE("R5C",'Mapa final'!$O$42),"")</f>
      </c>
      <c r="Z30" s="69">
        <f>IF(AND('Mapa final'!$Y$43="Media",'Mapa final'!$AA$43="Moderado"),CONCATENATE("R5C",'Mapa final'!$O$43),"")</f>
      </c>
      <c r="AA30" s="70">
        <f>IF(AND('Mapa final'!$Y$44="Media",'Mapa final'!$AA$44="Moderado"),CONCATENATE("R5C",'Mapa final'!$O$44),"")</f>
      </c>
      <c r="AB30" s="52">
        <f>IF(AND('Mapa final'!$Y$39="Media",'Mapa final'!$AA$39="Mayor"),CONCATENATE("R5C",'Mapa final'!$O$39),"")</f>
      </c>
      <c r="AC30" s="53">
        <f>IF(AND('Mapa final'!$Y$40="Media",'Mapa final'!$AA$40="Mayor"),CONCATENATE("R5C",'Mapa final'!$O$40),"")</f>
      </c>
      <c r="AD30" s="58">
        <f>IF(AND('Mapa final'!$Y$41="Media",'Mapa final'!$AA$41="Mayor"),CONCATENATE("R5C",'Mapa final'!$O$41),"")</f>
      </c>
      <c r="AE30" s="58">
        <f>IF(AND('Mapa final'!$Y$42="Media",'Mapa final'!$AA$42="Mayor"),CONCATENATE("R5C",'Mapa final'!$O$42),"")</f>
      </c>
      <c r="AF30" s="58">
        <f>IF(AND('Mapa final'!$Y$43="Media",'Mapa final'!$AA$43="Mayor"),CONCATENATE("R5C",'Mapa final'!$O$43),"")</f>
      </c>
      <c r="AG30" s="54">
        <f>IF(AND('Mapa final'!$Y$44="Media",'Mapa final'!$AA$44="Mayor"),CONCATENATE("R5C",'Mapa final'!$O$44),"")</f>
      </c>
      <c r="AH30" s="55">
        <f>IF(AND('Mapa final'!$Y$39="Media",'Mapa final'!$AA$39="Catastrófico"),CONCATENATE("R5C",'Mapa final'!$O$39),"")</f>
      </c>
      <c r="AI30" s="56">
        <f>IF(AND('Mapa final'!$Y$40="Media",'Mapa final'!$AA$40="Catastrófico"),CONCATENATE("R5C",'Mapa final'!$O$40),"")</f>
      </c>
      <c r="AJ30" s="56">
        <f>IF(AND('Mapa final'!$Y$41="Media",'Mapa final'!$AA$41="Catastrófico"),CONCATENATE("R5C",'Mapa final'!$O$41),"")</f>
      </c>
      <c r="AK30" s="56">
        <f>IF(AND('Mapa final'!$Y$42="Media",'Mapa final'!$AA$42="Catastrófico"),CONCATENATE("R5C",'Mapa final'!$O$42),"")</f>
      </c>
      <c r="AL30" s="56">
        <f>IF(AND('Mapa final'!$Y$43="Media",'Mapa final'!$AA$43="Catastrófico"),CONCATENATE("R5C",'Mapa final'!$O$43),"")</f>
      </c>
      <c r="AM30" s="57">
        <f>IF(AND('Mapa final'!$Y$44="Media",'Mapa final'!$AA$44="Catastrófico"),CONCATENATE("R5C",'Mapa final'!$O$44),"")</f>
      </c>
      <c r="AN30" s="84"/>
      <c r="AO30" s="369"/>
      <c r="AP30" s="370"/>
      <c r="AQ30" s="370"/>
      <c r="AR30" s="370"/>
      <c r="AS30" s="370"/>
      <c r="AT30" s="371"/>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c r="A31" s="84"/>
      <c r="B31" s="238"/>
      <c r="C31" s="238"/>
      <c r="D31" s="239"/>
      <c r="E31" s="339"/>
      <c r="F31" s="340"/>
      <c r="G31" s="340"/>
      <c r="H31" s="340"/>
      <c r="I31" s="355"/>
      <c r="J31" s="68">
        <f>IF(AND('Mapa final'!$Y$45="Media",'Mapa final'!$AA$45="Leve"),CONCATENATE("R6C",'Mapa final'!$O$45),"")</f>
      </c>
      <c r="K31" s="69">
        <f>IF(AND('Mapa final'!$Y$46="Media",'Mapa final'!$AA$46="Leve"),CONCATENATE("R6C",'Mapa final'!$O$46),"")</f>
      </c>
      <c r="L31" s="69">
        <f>IF(AND('Mapa final'!$Y$47="Media",'Mapa final'!$AA$47="Leve"),CONCATENATE("R6C",'Mapa final'!$O$47),"")</f>
      </c>
      <c r="M31" s="69">
        <f>IF(AND('Mapa final'!$Y$48="Media",'Mapa final'!$AA$48="Leve"),CONCATENATE("R6C",'Mapa final'!$O$48),"")</f>
      </c>
      <c r="N31" s="69">
        <f>IF(AND('Mapa final'!$Y$49="Media",'Mapa final'!$AA$49="Leve"),CONCATENATE("R6C",'Mapa final'!$O$49),"")</f>
      </c>
      <c r="O31" s="70">
        <f>IF(AND('Mapa final'!$Y$50="Media",'Mapa final'!$AA$50="Leve"),CONCATENATE("R6C",'Mapa final'!$O$50),"")</f>
      </c>
      <c r="P31" s="68">
        <f>IF(AND('Mapa final'!$Y$45="Media",'Mapa final'!$AA$45="Menor"),CONCATENATE("R6C",'Mapa final'!$O$45),"")</f>
      </c>
      <c r="Q31" s="69">
        <f>IF(AND('Mapa final'!$Y$46="Media",'Mapa final'!$AA$46="Menor"),CONCATENATE("R6C",'Mapa final'!$O$46),"")</f>
      </c>
      <c r="R31" s="69">
        <f>IF(AND('Mapa final'!$Y$47="Media",'Mapa final'!$AA$47="Menor"),CONCATENATE("R6C",'Mapa final'!$O$47),"")</f>
      </c>
      <c r="S31" s="69">
        <f>IF(AND('Mapa final'!$Y$48="Media",'Mapa final'!$AA$48="Menor"),CONCATENATE("R6C",'Mapa final'!$O$48),"")</f>
      </c>
      <c r="T31" s="69">
        <f>IF(AND('Mapa final'!$Y$49="Media",'Mapa final'!$AA$49="Menor"),CONCATENATE("R6C",'Mapa final'!$O$49),"")</f>
      </c>
      <c r="U31" s="70">
        <f>IF(AND('Mapa final'!$Y$50="Media",'Mapa final'!$AA$50="Menor"),CONCATENATE("R6C",'Mapa final'!$O$50),"")</f>
      </c>
      <c r="V31" s="68">
        <f>IF(AND('Mapa final'!$Y$45="Media",'Mapa final'!$AA$45="Moderado"),CONCATENATE("R6C",'Mapa final'!$O$45),"")</f>
      </c>
      <c r="W31" s="69">
        <f>IF(AND('Mapa final'!$Y$46="Media",'Mapa final'!$AA$46="Moderado"),CONCATENATE("R6C",'Mapa final'!$O$46),"")</f>
      </c>
      <c r="X31" s="69">
        <f>IF(AND('Mapa final'!$Y$47="Media",'Mapa final'!$AA$47="Moderado"),CONCATENATE("R6C",'Mapa final'!$O$47),"")</f>
      </c>
      <c r="Y31" s="69">
        <f>IF(AND('Mapa final'!$Y$48="Media",'Mapa final'!$AA$48="Moderado"),CONCATENATE("R6C",'Mapa final'!$O$48),"")</f>
      </c>
      <c r="Z31" s="69">
        <f>IF(AND('Mapa final'!$Y$49="Media",'Mapa final'!$AA$49="Moderado"),CONCATENATE("R6C",'Mapa final'!$O$49),"")</f>
      </c>
      <c r="AA31" s="70">
        <f>IF(AND('Mapa final'!$Y$50="Media",'Mapa final'!$AA$50="Moderado"),CONCATENATE("R6C",'Mapa final'!$O$50),"")</f>
      </c>
      <c r="AB31" s="52">
        <f>IF(AND('Mapa final'!$Y$45="Media",'Mapa final'!$AA$45="Mayor"),CONCATENATE("R6C",'Mapa final'!$O$45),"")</f>
      </c>
      <c r="AC31" s="53">
        <f>IF(AND('Mapa final'!$Y$46="Media",'Mapa final'!$AA$46="Mayor"),CONCATENATE("R6C",'Mapa final'!$O$46),"")</f>
      </c>
      <c r="AD31" s="58">
        <f>IF(AND('Mapa final'!$Y$47="Media",'Mapa final'!$AA$47="Mayor"),CONCATENATE("R6C",'Mapa final'!$O$47),"")</f>
      </c>
      <c r="AE31" s="58">
        <f>IF(AND('Mapa final'!$Y$48="Media",'Mapa final'!$AA$48="Mayor"),CONCATENATE("R6C",'Mapa final'!$O$48),"")</f>
      </c>
      <c r="AF31" s="58">
        <f>IF(AND('Mapa final'!$Y$49="Media",'Mapa final'!$AA$49="Mayor"),CONCATENATE("R6C",'Mapa final'!$O$49),"")</f>
      </c>
      <c r="AG31" s="54">
        <f>IF(AND('Mapa final'!$Y$50="Media",'Mapa final'!$AA$50="Mayor"),CONCATENATE("R6C",'Mapa final'!$O$50),"")</f>
      </c>
      <c r="AH31" s="55">
        <f>IF(AND('Mapa final'!$Y$45="Media",'Mapa final'!$AA$45="Catastrófico"),CONCATENATE("R6C",'Mapa final'!$O$45),"")</f>
      </c>
      <c r="AI31" s="56">
        <f>IF(AND('Mapa final'!$Y$46="Media",'Mapa final'!$AA$46="Catastrófico"),CONCATENATE("R6C",'Mapa final'!$O$46),"")</f>
      </c>
      <c r="AJ31" s="56">
        <f>IF(AND('Mapa final'!$Y$47="Media",'Mapa final'!$AA$47="Catastrófico"),CONCATENATE("R6C",'Mapa final'!$O$47),"")</f>
      </c>
      <c r="AK31" s="56">
        <f>IF(AND('Mapa final'!$Y$48="Media",'Mapa final'!$AA$48="Catastrófico"),CONCATENATE("R6C",'Mapa final'!$O$48),"")</f>
      </c>
      <c r="AL31" s="56">
        <f>IF(AND('Mapa final'!$Y$49="Media",'Mapa final'!$AA$49="Catastrófico"),CONCATENATE("R6C",'Mapa final'!$O$49),"")</f>
      </c>
      <c r="AM31" s="57">
        <f>IF(AND('Mapa final'!$Y$50="Media",'Mapa final'!$AA$50="Catastrófico"),CONCATENATE("R6C",'Mapa final'!$O$50),"")</f>
      </c>
      <c r="AN31" s="84"/>
      <c r="AO31" s="369"/>
      <c r="AP31" s="370"/>
      <c r="AQ31" s="370"/>
      <c r="AR31" s="370"/>
      <c r="AS31" s="370"/>
      <c r="AT31" s="371"/>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c r="A32" s="84"/>
      <c r="B32" s="238"/>
      <c r="C32" s="238"/>
      <c r="D32" s="239"/>
      <c r="E32" s="339"/>
      <c r="F32" s="340"/>
      <c r="G32" s="340"/>
      <c r="H32" s="340"/>
      <c r="I32" s="355"/>
      <c r="J32" s="68">
        <f>IF(AND('Mapa final'!$Y$51="Media",'Mapa final'!$AA$51="Leve"),CONCATENATE("R7C",'Mapa final'!$O$51),"")</f>
      </c>
      <c r="K32" s="69">
        <f>IF(AND('Mapa final'!$Y$52="Media",'Mapa final'!$AA$52="Leve"),CONCATENATE("R7C",'Mapa final'!$O$52),"")</f>
      </c>
      <c r="L32" s="69">
        <f>IF(AND('Mapa final'!$Y$53="Media",'Mapa final'!$AA$53="Leve"),CONCATENATE("R7C",'Mapa final'!$O$53),"")</f>
      </c>
      <c r="M32" s="69">
        <f>IF(AND('Mapa final'!$Y$54="Media",'Mapa final'!$AA$54="Leve"),CONCATENATE("R7C",'Mapa final'!$O$54),"")</f>
      </c>
      <c r="N32" s="69">
        <f>IF(AND('Mapa final'!$Y$55="Media",'Mapa final'!$AA$55="Leve"),CONCATENATE("R7C",'Mapa final'!$O$55),"")</f>
      </c>
      <c r="O32" s="70">
        <f>IF(AND('Mapa final'!$Y$56="Media",'Mapa final'!$AA$56="Leve"),CONCATENATE("R7C",'Mapa final'!$O$56),"")</f>
      </c>
      <c r="P32" s="68">
        <f>IF(AND('Mapa final'!$Y$51="Media",'Mapa final'!$AA$51="Menor"),CONCATENATE("R7C",'Mapa final'!$O$51),"")</f>
      </c>
      <c r="Q32" s="69">
        <f>IF(AND('Mapa final'!$Y$52="Media",'Mapa final'!$AA$52="Menor"),CONCATENATE("R7C",'Mapa final'!$O$52),"")</f>
      </c>
      <c r="R32" s="69">
        <f>IF(AND('Mapa final'!$Y$53="Media",'Mapa final'!$AA$53="Menor"),CONCATENATE("R7C",'Mapa final'!$O$53),"")</f>
      </c>
      <c r="S32" s="69">
        <f>IF(AND('Mapa final'!$Y$54="Media",'Mapa final'!$AA$54="Menor"),CONCATENATE("R7C",'Mapa final'!$O$54),"")</f>
      </c>
      <c r="T32" s="69">
        <f>IF(AND('Mapa final'!$Y$55="Media",'Mapa final'!$AA$55="Menor"),CONCATENATE("R7C",'Mapa final'!$O$55),"")</f>
      </c>
      <c r="U32" s="70">
        <f>IF(AND('Mapa final'!$Y$56="Media",'Mapa final'!$AA$56="Menor"),CONCATENATE("R7C",'Mapa final'!$O$56),"")</f>
      </c>
      <c r="V32" s="68">
        <f>IF(AND('Mapa final'!$Y$51="Media",'Mapa final'!$AA$51="Moderado"),CONCATENATE("R7C",'Mapa final'!$O$51),"")</f>
      </c>
      <c r="W32" s="69">
        <f>IF(AND('Mapa final'!$Y$52="Media",'Mapa final'!$AA$52="Moderado"),CONCATENATE("R7C",'Mapa final'!$O$52),"")</f>
      </c>
      <c r="X32" s="69">
        <f>IF(AND('Mapa final'!$Y$53="Media",'Mapa final'!$AA$53="Moderado"),CONCATENATE("R7C",'Mapa final'!$O$53),"")</f>
      </c>
      <c r="Y32" s="69">
        <f>IF(AND('Mapa final'!$Y$54="Media",'Mapa final'!$AA$54="Moderado"),CONCATENATE("R7C",'Mapa final'!$O$54),"")</f>
      </c>
      <c r="Z32" s="69">
        <f>IF(AND('Mapa final'!$Y$55="Media",'Mapa final'!$AA$55="Moderado"),CONCATENATE("R7C",'Mapa final'!$O$55),"")</f>
      </c>
      <c r="AA32" s="70">
        <f>IF(AND('Mapa final'!$Y$56="Media",'Mapa final'!$AA$56="Moderado"),CONCATENATE("R7C",'Mapa final'!$O$56),"")</f>
      </c>
      <c r="AB32" s="52">
        <f>IF(AND('Mapa final'!$Y$51="Media",'Mapa final'!$AA$51="Mayor"),CONCATENATE("R7C",'Mapa final'!$O$51),"")</f>
      </c>
      <c r="AC32" s="53">
        <f>IF(AND('Mapa final'!$Y$52="Media",'Mapa final'!$AA$52="Mayor"),CONCATENATE("R7C",'Mapa final'!$O$52),"")</f>
      </c>
      <c r="AD32" s="58">
        <f>IF(AND('Mapa final'!$Y$53="Media",'Mapa final'!$AA$53="Mayor"),CONCATENATE("R7C",'Mapa final'!$O$53),"")</f>
      </c>
      <c r="AE32" s="58">
        <f>IF(AND('Mapa final'!$Y$54="Media",'Mapa final'!$AA$54="Mayor"),CONCATENATE("R7C",'Mapa final'!$O$54),"")</f>
      </c>
      <c r="AF32" s="58">
        <f>IF(AND('Mapa final'!$Y$55="Media",'Mapa final'!$AA$55="Mayor"),CONCATENATE("R7C",'Mapa final'!$O$55),"")</f>
      </c>
      <c r="AG32" s="54">
        <f>IF(AND('Mapa final'!$Y$56="Media",'Mapa final'!$AA$56="Mayor"),CONCATENATE("R7C",'Mapa final'!$O$56),"")</f>
      </c>
      <c r="AH32" s="55">
        <f>IF(AND('Mapa final'!$Y$51="Media",'Mapa final'!$AA$51="Catastrófico"),CONCATENATE("R7C",'Mapa final'!$O$51),"")</f>
      </c>
      <c r="AI32" s="56">
        <f>IF(AND('Mapa final'!$Y$52="Media",'Mapa final'!$AA$52="Catastrófico"),CONCATENATE("R7C",'Mapa final'!$O$52),"")</f>
      </c>
      <c r="AJ32" s="56">
        <f>IF(AND('Mapa final'!$Y$53="Media",'Mapa final'!$AA$53="Catastrófico"),CONCATENATE("R7C",'Mapa final'!$O$53),"")</f>
      </c>
      <c r="AK32" s="56">
        <f>IF(AND('Mapa final'!$Y$54="Media",'Mapa final'!$AA$54="Catastrófico"),CONCATENATE("R7C",'Mapa final'!$O$54),"")</f>
      </c>
      <c r="AL32" s="56">
        <f>IF(AND('Mapa final'!$Y$55="Media",'Mapa final'!$AA$55="Catastrófico"),CONCATENATE("R7C",'Mapa final'!$O$55),"")</f>
      </c>
      <c r="AM32" s="57">
        <f>IF(AND('Mapa final'!$Y$56="Media",'Mapa final'!$AA$56="Catastrófico"),CONCATENATE("R7C",'Mapa final'!$O$56),"")</f>
      </c>
      <c r="AN32" s="84"/>
      <c r="AO32" s="369"/>
      <c r="AP32" s="370"/>
      <c r="AQ32" s="370"/>
      <c r="AR32" s="370"/>
      <c r="AS32" s="370"/>
      <c r="AT32" s="371"/>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76" ht="15" customHeight="1">
      <c r="A33" s="84"/>
      <c r="B33" s="238"/>
      <c r="C33" s="238"/>
      <c r="D33" s="239"/>
      <c r="E33" s="339"/>
      <c r="F33" s="340"/>
      <c r="G33" s="340"/>
      <c r="H33" s="340"/>
      <c r="I33" s="355"/>
      <c r="J33" s="68">
        <f>IF(AND('Mapa final'!$Y$57="Media",'Mapa final'!$AA$57="Leve"),CONCATENATE("R8C",'Mapa final'!$O$57),"")</f>
      </c>
      <c r="K33" s="69">
        <f>IF(AND('Mapa final'!$Y$58="Media",'Mapa final'!$AA$58="Leve"),CONCATENATE("R8C",'Mapa final'!$O$58),"")</f>
      </c>
      <c r="L33" s="69">
        <f>IF(AND('Mapa final'!$Y$59="Media",'Mapa final'!$AA$59="Leve"),CONCATENATE("R8C",'Mapa final'!$O$59),"")</f>
      </c>
      <c r="M33" s="69">
        <f>IF(AND('Mapa final'!$Y$60="Media",'Mapa final'!$AA$60="Leve"),CONCATENATE("R8C",'Mapa final'!$O$60),"")</f>
      </c>
      <c r="N33" s="69">
        <f>IF(AND('Mapa final'!$Y$61="Media",'Mapa final'!$AA$61="Leve"),CONCATENATE("R8C",'Mapa final'!$O$61),"")</f>
      </c>
      <c r="O33" s="70">
        <f>IF(AND('Mapa final'!$Y$62="Media",'Mapa final'!$AA$62="Leve"),CONCATENATE("R8C",'Mapa final'!$O$62),"")</f>
      </c>
      <c r="P33" s="68">
        <f>IF(AND('Mapa final'!$Y$57="Media",'Mapa final'!$AA$57="Menor"),CONCATENATE("R8C",'Mapa final'!$O$57),"")</f>
      </c>
      <c r="Q33" s="69">
        <f>IF(AND('Mapa final'!$Y$58="Media",'Mapa final'!$AA$58="Menor"),CONCATENATE("R8C",'Mapa final'!$O$58),"")</f>
      </c>
      <c r="R33" s="69">
        <f>IF(AND('Mapa final'!$Y$59="Media",'Mapa final'!$AA$59="Menor"),CONCATENATE("R8C",'Mapa final'!$O$59),"")</f>
      </c>
      <c r="S33" s="69">
        <f>IF(AND('Mapa final'!$Y$60="Media",'Mapa final'!$AA$60="Menor"),CONCATENATE("R8C",'Mapa final'!$O$60),"")</f>
      </c>
      <c r="T33" s="69">
        <f>IF(AND('Mapa final'!$Y$61="Media",'Mapa final'!$AA$61="Menor"),CONCATENATE("R8C",'Mapa final'!$O$61),"")</f>
      </c>
      <c r="U33" s="70">
        <f>IF(AND('Mapa final'!$Y$62="Media",'Mapa final'!$AA$62="Menor"),CONCATENATE("R8C",'Mapa final'!$O$62),"")</f>
      </c>
      <c r="V33" s="68">
        <f>IF(AND('Mapa final'!$Y$57="Media",'Mapa final'!$AA$57="Moderado"),CONCATENATE("R8C",'Mapa final'!$O$57),"")</f>
      </c>
      <c r="W33" s="69">
        <f>IF(AND('Mapa final'!$Y$58="Media",'Mapa final'!$AA$58="Moderado"),CONCATENATE("R8C",'Mapa final'!$O$58),"")</f>
      </c>
      <c r="X33" s="69">
        <f>IF(AND('Mapa final'!$Y$59="Media",'Mapa final'!$AA$59="Moderado"),CONCATENATE("R8C",'Mapa final'!$O$59),"")</f>
      </c>
      <c r="Y33" s="69">
        <f>IF(AND('Mapa final'!$Y$60="Media",'Mapa final'!$AA$60="Moderado"),CONCATENATE("R8C",'Mapa final'!$O$60),"")</f>
      </c>
      <c r="Z33" s="69">
        <f>IF(AND('Mapa final'!$Y$61="Media",'Mapa final'!$AA$61="Moderado"),CONCATENATE("R8C",'Mapa final'!$O$61),"")</f>
      </c>
      <c r="AA33" s="70">
        <f>IF(AND('Mapa final'!$Y$62="Media",'Mapa final'!$AA$62="Moderado"),CONCATENATE("R8C",'Mapa final'!$O$62),"")</f>
      </c>
      <c r="AB33" s="52">
        <f>IF(AND('Mapa final'!$Y$57="Media",'Mapa final'!$AA$57="Mayor"),CONCATENATE("R8C",'Mapa final'!$O$57),"")</f>
      </c>
      <c r="AC33" s="53">
        <f>IF(AND('Mapa final'!$Y$58="Media",'Mapa final'!$AA$58="Mayor"),CONCATENATE("R8C",'Mapa final'!$O$58),"")</f>
      </c>
      <c r="AD33" s="58">
        <f>IF(AND('Mapa final'!$Y$59="Media",'Mapa final'!$AA$59="Mayor"),CONCATENATE("R8C",'Mapa final'!$O$59),"")</f>
      </c>
      <c r="AE33" s="58">
        <f>IF(AND('Mapa final'!$Y$60="Media",'Mapa final'!$AA$60="Mayor"),CONCATENATE("R8C",'Mapa final'!$O$60),"")</f>
      </c>
      <c r="AF33" s="58">
        <f>IF(AND('Mapa final'!$Y$61="Media",'Mapa final'!$AA$61="Mayor"),CONCATENATE("R8C",'Mapa final'!$O$61),"")</f>
      </c>
      <c r="AG33" s="54">
        <f>IF(AND('Mapa final'!$Y$62="Media",'Mapa final'!$AA$62="Mayor"),CONCATENATE("R8C",'Mapa final'!$O$62),"")</f>
      </c>
      <c r="AH33" s="55">
        <f>IF(AND('Mapa final'!$Y$57="Media",'Mapa final'!$AA$57="Catastrófico"),CONCATENATE("R8C",'Mapa final'!$O$57),"")</f>
      </c>
      <c r="AI33" s="56">
        <f>IF(AND('Mapa final'!$Y$58="Media",'Mapa final'!$AA$58="Catastrófico"),CONCATENATE("R8C",'Mapa final'!$O$58),"")</f>
      </c>
      <c r="AJ33" s="56">
        <f>IF(AND('Mapa final'!$Y$59="Media",'Mapa final'!$AA$59="Catastrófico"),CONCATENATE("R8C",'Mapa final'!$O$59),"")</f>
      </c>
      <c r="AK33" s="56">
        <f>IF(AND('Mapa final'!$Y$60="Media",'Mapa final'!$AA$60="Catastrófico"),CONCATENATE("R8C",'Mapa final'!$O$60),"")</f>
      </c>
      <c r="AL33" s="56">
        <f>IF(AND('Mapa final'!$Y$61="Media",'Mapa final'!$AA$61="Catastrófico"),CONCATENATE("R8C",'Mapa final'!$O$61),"")</f>
      </c>
      <c r="AM33" s="57">
        <f>IF(AND('Mapa final'!$Y$62="Media",'Mapa final'!$AA$62="Catastrófico"),CONCATENATE("R8C",'Mapa final'!$O$62),"")</f>
      </c>
      <c r="AN33" s="84"/>
      <c r="AO33" s="369"/>
      <c r="AP33" s="370"/>
      <c r="AQ33" s="370"/>
      <c r="AR33" s="370"/>
      <c r="AS33" s="370"/>
      <c r="AT33" s="371"/>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76" ht="15" customHeight="1">
      <c r="A34" s="84"/>
      <c r="B34" s="238"/>
      <c r="C34" s="238"/>
      <c r="D34" s="239"/>
      <c r="E34" s="339"/>
      <c r="F34" s="340"/>
      <c r="G34" s="340"/>
      <c r="H34" s="340"/>
      <c r="I34" s="355"/>
      <c r="J34" s="68">
        <f>IF(AND('Mapa final'!$Y$63="Media",'Mapa final'!$AA$63="Leve"),CONCATENATE("R9C",'Mapa final'!$O$63),"")</f>
      </c>
      <c r="K34" s="69">
        <f>IF(AND('Mapa final'!$Y$64="Media",'Mapa final'!$AA$64="Leve"),CONCATENATE("R9C",'Mapa final'!$O$64),"")</f>
      </c>
      <c r="L34" s="69">
        <f>IF(AND('Mapa final'!$Y$65="Media",'Mapa final'!$AA$65="Leve"),CONCATENATE("R9C",'Mapa final'!$O$65),"")</f>
      </c>
      <c r="M34" s="69">
        <f>IF(AND('Mapa final'!$Y$66="Media",'Mapa final'!$AA$66="Leve"),CONCATENATE("R9C",'Mapa final'!$O$66),"")</f>
      </c>
      <c r="N34" s="69">
        <f>IF(AND('Mapa final'!$Y$67="Media",'Mapa final'!$AA$67="Leve"),CONCATENATE("R9C",'Mapa final'!$O$67),"")</f>
      </c>
      <c r="O34" s="70">
        <f>IF(AND('Mapa final'!$Y$68="Media",'Mapa final'!$AA$68="Leve"),CONCATENATE("R9C",'Mapa final'!$O$68),"")</f>
      </c>
      <c r="P34" s="68">
        <f>IF(AND('Mapa final'!$Y$63="Media",'Mapa final'!$AA$63="Menor"),CONCATENATE("R9C",'Mapa final'!$O$63),"")</f>
      </c>
      <c r="Q34" s="69">
        <f>IF(AND('Mapa final'!$Y$64="Media",'Mapa final'!$AA$64="Menor"),CONCATENATE("R9C",'Mapa final'!$O$64),"")</f>
      </c>
      <c r="R34" s="69">
        <f>IF(AND('Mapa final'!$Y$65="Media",'Mapa final'!$AA$65="Menor"),CONCATENATE("R9C",'Mapa final'!$O$65),"")</f>
      </c>
      <c r="S34" s="69">
        <f>IF(AND('Mapa final'!$Y$66="Media",'Mapa final'!$AA$66="Menor"),CONCATENATE("R9C",'Mapa final'!$O$66),"")</f>
      </c>
      <c r="T34" s="69">
        <f>IF(AND('Mapa final'!$Y$67="Media",'Mapa final'!$AA$67="Menor"),CONCATENATE("R9C",'Mapa final'!$O$67),"")</f>
      </c>
      <c r="U34" s="70">
        <f>IF(AND('Mapa final'!$Y$68="Media",'Mapa final'!$AA$68="Menor"),CONCATENATE("R9C",'Mapa final'!$O$68),"")</f>
      </c>
      <c r="V34" s="68">
        <f>IF(AND('Mapa final'!$Y$63="Media",'Mapa final'!$AA$63="Moderado"),CONCATENATE("R9C",'Mapa final'!$O$63),"")</f>
      </c>
      <c r="W34" s="69">
        <f>IF(AND('Mapa final'!$Y$64="Media",'Mapa final'!$AA$64="Moderado"),CONCATENATE("R9C",'Mapa final'!$O$64),"")</f>
      </c>
      <c r="X34" s="69">
        <f>IF(AND('Mapa final'!$Y$65="Media",'Mapa final'!$AA$65="Moderado"),CONCATENATE("R9C",'Mapa final'!$O$65),"")</f>
      </c>
      <c r="Y34" s="69">
        <f>IF(AND('Mapa final'!$Y$66="Media",'Mapa final'!$AA$66="Moderado"),CONCATENATE("R9C",'Mapa final'!$O$66),"")</f>
      </c>
      <c r="Z34" s="69">
        <f>IF(AND('Mapa final'!$Y$67="Media",'Mapa final'!$AA$67="Moderado"),CONCATENATE("R9C",'Mapa final'!$O$67),"")</f>
      </c>
      <c r="AA34" s="70">
        <f>IF(AND('Mapa final'!$Y$68="Media",'Mapa final'!$AA$68="Moderado"),CONCATENATE("R9C",'Mapa final'!$O$68),"")</f>
      </c>
      <c r="AB34" s="52">
        <f>IF(AND('Mapa final'!$Y$63="Media",'Mapa final'!$AA$63="Mayor"),CONCATENATE("R9C",'Mapa final'!$O$63),"")</f>
      </c>
      <c r="AC34" s="53">
        <f>IF(AND('Mapa final'!$Y$64="Media",'Mapa final'!$AA$64="Mayor"),CONCATENATE("R9C",'Mapa final'!$O$64),"")</f>
      </c>
      <c r="AD34" s="58">
        <f>IF(AND('Mapa final'!$Y$65="Media",'Mapa final'!$AA$65="Mayor"),CONCATENATE("R9C",'Mapa final'!$O$65),"")</f>
      </c>
      <c r="AE34" s="58">
        <f>IF(AND('Mapa final'!$Y$66="Media",'Mapa final'!$AA$66="Mayor"),CONCATENATE("R9C",'Mapa final'!$O$66),"")</f>
      </c>
      <c r="AF34" s="58">
        <f>IF(AND('Mapa final'!$Y$67="Media",'Mapa final'!$AA$67="Mayor"),CONCATENATE("R9C",'Mapa final'!$O$67),"")</f>
      </c>
      <c r="AG34" s="54">
        <f>IF(AND('Mapa final'!$Y$68="Media",'Mapa final'!$AA$68="Mayor"),CONCATENATE("R9C",'Mapa final'!$O$68),"")</f>
      </c>
      <c r="AH34" s="55">
        <f>IF(AND('Mapa final'!$Y$63="Media",'Mapa final'!$AA$63="Catastrófico"),CONCATENATE("R9C",'Mapa final'!$O$63),"")</f>
      </c>
      <c r="AI34" s="56">
        <f>IF(AND('Mapa final'!$Y$64="Media",'Mapa final'!$AA$64="Catastrófico"),CONCATENATE("R9C",'Mapa final'!$O$64),"")</f>
      </c>
      <c r="AJ34" s="56">
        <f>IF(AND('Mapa final'!$Y$65="Media",'Mapa final'!$AA$65="Catastrófico"),CONCATENATE("R9C",'Mapa final'!$O$65),"")</f>
      </c>
      <c r="AK34" s="56">
        <f>IF(AND('Mapa final'!$Y$66="Media",'Mapa final'!$AA$66="Catastrófico"),CONCATENATE("R9C",'Mapa final'!$O$66),"")</f>
      </c>
      <c r="AL34" s="56">
        <f>IF(AND('Mapa final'!$Y$67="Media",'Mapa final'!$AA$67="Catastrófico"),CONCATENATE("R9C",'Mapa final'!$O$67),"")</f>
      </c>
      <c r="AM34" s="57">
        <f>IF(AND('Mapa final'!$Y$68="Media",'Mapa final'!$AA$68="Catastrófico"),CONCATENATE("R9C",'Mapa final'!$O$68),"")</f>
      </c>
      <c r="AN34" s="84"/>
      <c r="AO34" s="369"/>
      <c r="AP34" s="370"/>
      <c r="AQ34" s="370"/>
      <c r="AR34" s="370"/>
      <c r="AS34" s="370"/>
      <c r="AT34" s="371"/>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76" ht="15.75" customHeight="1" thickBot="1">
      <c r="A35" s="84"/>
      <c r="B35" s="238"/>
      <c r="C35" s="238"/>
      <c r="D35" s="239"/>
      <c r="E35" s="341"/>
      <c r="F35" s="342"/>
      <c r="G35" s="342"/>
      <c r="H35" s="342"/>
      <c r="I35" s="356"/>
      <c r="J35" s="68">
        <f>IF(AND('Mapa final'!$Y$69="Media",'Mapa final'!$AA$69="Leve"),CONCATENATE("R10C",'Mapa final'!$O$69),"")</f>
      </c>
      <c r="K35" s="69">
        <f>IF(AND('Mapa final'!$Y$70="Media",'Mapa final'!$AA$70="Leve"),CONCATENATE("R10C",'Mapa final'!$O$70),"")</f>
      </c>
      <c r="L35" s="69">
        <f>IF(AND('Mapa final'!$Y$71="Media",'Mapa final'!$AA$71="Leve"),CONCATENATE("R10C",'Mapa final'!$O$71),"")</f>
      </c>
      <c r="M35" s="69">
        <f>IF(AND('Mapa final'!$Y$72="Media",'Mapa final'!$AA$72="Leve"),CONCATENATE("R10C",'Mapa final'!$O$72),"")</f>
      </c>
      <c r="N35" s="69">
        <f>IF(AND('Mapa final'!$Y$73="Media",'Mapa final'!$AA$73="Leve"),CONCATENATE("R10C",'Mapa final'!$O$73),"")</f>
      </c>
      <c r="O35" s="70">
        <f>IF(AND('Mapa final'!$Y$74="Media",'Mapa final'!$AA$74="Leve"),CONCATENATE("R10C",'Mapa final'!$O$74),"")</f>
      </c>
      <c r="P35" s="68">
        <f>IF(AND('Mapa final'!$Y$69="Media",'Mapa final'!$AA$69="Menor"),CONCATENATE("R10C",'Mapa final'!$O$69),"")</f>
      </c>
      <c r="Q35" s="69">
        <f>IF(AND('Mapa final'!$Y$70="Media",'Mapa final'!$AA$70="Menor"),CONCATENATE("R10C",'Mapa final'!$O$70),"")</f>
      </c>
      <c r="R35" s="69">
        <f>IF(AND('Mapa final'!$Y$71="Media",'Mapa final'!$AA$71="Menor"),CONCATENATE("R10C",'Mapa final'!$O$71),"")</f>
      </c>
      <c r="S35" s="69">
        <f>IF(AND('Mapa final'!$Y$72="Media",'Mapa final'!$AA$72="Menor"),CONCATENATE("R10C",'Mapa final'!$O$72),"")</f>
      </c>
      <c r="T35" s="69">
        <f>IF(AND('Mapa final'!$Y$73="Media",'Mapa final'!$AA$73="Menor"),CONCATENATE("R10C",'Mapa final'!$O$73),"")</f>
      </c>
      <c r="U35" s="70">
        <f>IF(AND('Mapa final'!$Y$74="Media",'Mapa final'!$AA$74="Menor"),CONCATENATE("R10C",'Mapa final'!$O$74),"")</f>
      </c>
      <c r="V35" s="68">
        <f>IF(AND('Mapa final'!$Y$69="Media",'Mapa final'!$AA$69="Moderado"),CONCATENATE("R10C",'Mapa final'!$O$69),"")</f>
      </c>
      <c r="W35" s="69">
        <f>IF(AND('Mapa final'!$Y$70="Media",'Mapa final'!$AA$70="Moderado"),CONCATENATE("R10C",'Mapa final'!$O$70),"")</f>
      </c>
      <c r="X35" s="69">
        <f>IF(AND('Mapa final'!$Y$71="Media",'Mapa final'!$AA$71="Moderado"),CONCATENATE("R10C",'Mapa final'!$O$71),"")</f>
      </c>
      <c r="Y35" s="69">
        <f>IF(AND('Mapa final'!$Y$72="Media",'Mapa final'!$AA$72="Moderado"),CONCATENATE("R10C",'Mapa final'!$O$72),"")</f>
      </c>
      <c r="Z35" s="69">
        <f>IF(AND('Mapa final'!$Y$73="Media",'Mapa final'!$AA$73="Moderado"),CONCATENATE("R10C",'Mapa final'!$O$73),"")</f>
      </c>
      <c r="AA35" s="70">
        <f>IF(AND('Mapa final'!$Y$74="Media",'Mapa final'!$AA$74="Moderado"),CONCATENATE("R10C",'Mapa final'!$O$74),"")</f>
      </c>
      <c r="AB35" s="59">
        <f>IF(AND('Mapa final'!$Y$69="Media",'Mapa final'!$AA$69="Mayor"),CONCATENATE("R10C",'Mapa final'!$O$69),"")</f>
      </c>
      <c r="AC35" s="60">
        <f>IF(AND('Mapa final'!$Y$70="Media",'Mapa final'!$AA$70="Mayor"),CONCATENATE("R10C",'Mapa final'!$O$70),"")</f>
      </c>
      <c r="AD35" s="60">
        <f>IF(AND('Mapa final'!$Y$71="Media",'Mapa final'!$AA$71="Mayor"),CONCATENATE("R10C",'Mapa final'!$O$71),"")</f>
      </c>
      <c r="AE35" s="60">
        <f>IF(AND('Mapa final'!$Y$72="Media",'Mapa final'!$AA$72="Mayor"),CONCATENATE("R10C",'Mapa final'!$O$72),"")</f>
      </c>
      <c r="AF35" s="60">
        <f>IF(AND('Mapa final'!$Y$73="Media",'Mapa final'!$AA$73="Mayor"),CONCATENATE("R10C",'Mapa final'!$O$73),"")</f>
      </c>
      <c r="AG35" s="61">
        <f>IF(AND('Mapa final'!$Y$74="Media",'Mapa final'!$AA$74="Mayor"),CONCATENATE("R10C",'Mapa final'!$O$74),"")</f>
      </c>
      <c r="AH35" s="62">
        <f>IF(AND('Mapa final'!$Y$69="Media",'Mapa final'!$AA$69="Catastrófico"),CONCATENATE("R10C",'Mapa final'!$O$69),"")</f>
      </c>
      <c r="AI35" s="63">
        <f>IF(AND('Mapa final'!$Y$70="Media",'Mapa final'!$AA$70="Catastrófico"),CONCATENATE("R10C",'Mapa final'!$O$70),"")</f>
      </c>
      <c r="AJ35" s="63">
        <f>IF(AND('Mapa final'!$Y$71="Media",'Mapa final'!$AA$71="Catastrófico"),CONCATENATE("R10C",'Mapa final'!$O$71),"")</f>
      </c>
      <c r="AK35" s="63">
        <f>IF(AND('Mapa final'!$Y$72="Media",'Mapa final'!$AA$72="Catastrófico"),CONCATENATE("R10C",'Mapa final'!$O$72),"")</f>
      </c>
      <c r="AL35" s="63">
        <f>IF(AND('Mapa final'!$Y$73="Media",'Mapa final'!$AA$73="Catastrófico"),CONCATENATE("R10C",'Mapa final'!$O$73),"")</f>
      </c>
      <c r="AM35" s="64">
        <f>IF(AND('Mapa final'!$Y$74="Media",'Mapa final'!$AA$74="Catastrófico"),CONCATENATE("R10C",'Mapa final'!$O$74),"")</f>
      </c>
      <c r="AN35" s="84"/>
      <c r="AO35" s="372"/>
      <c r="AP35" s="373"/>
      <c r="AQ35" s="373"/>
      <c r="AR35" s="373"/>
      <c r="AS35" s="373"/>
      <c r="AT35" s="37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76" ht="15" customHeight="1">
      <c r="A36" s="84"/>
      <c r="B36" s="238"/>
      <c r="C36" s="238"/>
      <c r="D36" s="239"/>
      <c r="E36" s="335" t="s">
        <v>114</v>
      </c>
      <c r="F36" s="336"/>
      <c r="G36" s="336"/>
      <c r="H36" s="336"/>
      <c r="I36" s="336"/>
      <c r="J36" s="74">
        <f>IF(AND('Mapa final'!$Y$15="Baja",'Mapa final'!$AA$15="Leve"),CONCATENATE("R1C",'Mapa final'!$O$15),"")</f>
      </c>
      <c r="K36" s="75">
        <f>IF(AND('Mapa final'!$Y$16="Baja",'Mapa final'!$AA$16="Leve"),CONCATENATE("R1C",'Mapa final'!$O$16),"")</f>
      </c>
      <c r="L36" s="75">
        <f>IF(AND('Mapa final'!$Y$17="Baja",'Mapa final'!$AA$17="Leve"),CONCATENATE("R1C",'Mapa final'!$O$17),"")</f>
      </c>
      <c r="M36" s="75">
        <f>IF(AND('Mapa final'!$Y$18="Baja",'Mapa final'!$AA$18="Leve"),CONCATENATE("R1C",'Mapa final'!$O$18),"")</f>
      </c>
      <c r="N36" s="75">
        <f>IF(AND('Mapa final'!$Y$19="Baja",'Mapa final'!$AA$19="Leve"),CONCATENATE("R1C",'Mapa final'!$O$19),"")</f>
      </c>
      <c r="O36" s="76">
        <f>IF(AND('Mapa final'!$Y$20="Baja",'Mapa final'!$AA$20="Leve"),CONCATENATE("R1C",'Mapa final'!$O$20),"")</f>
      </c>
      <c r="P36" s="65">
        <f>IF(AND('Mapa final'!$Y$15="Baja",'Mapa final'!$AA$15="Menor"),CONCATENATE("R1C",'Mapa final'!$O$15),"")</f>
      </c>
      <c r="Q36" s="66">
        <f>IF(AND('Mapa final'!$Y$16="Baja",'Mapa final'!$AA$16="Menor"),CONCATENATE("R1C",'Mapa final'!$O$16),"")</f>
      </c>
      <c r="R36" s="66">
        <f>IF(AND('Mapa final'!$Y$17="Baja",'Mapa final'!$AA$17="Menor"),CONCATENATE("R1C",'Mapa final'!$O$17),"")</f>
      </c>
      <c r="S36" s="66">
        <f>IF(AND('Mapa final'!$Y$18="Baja",'Mapa final'!$AA$18="Menor"),CONCATENATE("R1C",'Mapa final'!$O$18),"")</f>
      </c>
      <c r="T36" s="66">
        <f>IF(AND('Mapa final'!$Y$19="Baja",'Mapa final'!$AA$19="Menor"),CONCATENATE("R1C",'Mapa final'!$O$19),"")</f>
      </c>
      <c r="U36" s="67">
        <f>IF(AND('Mapa final'!$Y$20="Baja",'Mapa final'!$AA$20="Menor"),CONCATENATE("R1C",'Mapa final'!$O$20),"")</f>
      </c>
      <c r="V36" s="65">
        <f>IF(AND('Mapa final'!$Y$15="Baja",'Mapa final'!$AA$15="Moderado"),CONCATENATE("R1C",'Mapa final'!$O$15),"")</f>
      </c>
      <c r="W36" s="66">
        <f>IF(AND('Mapa final'!$Y$16="Baja",'Mapa final'!$AA$16="Moderado"),CONCATENATE("R1C",'Mapa final'!$O$16),"")</f>
      </c>
      <c r="X36" s="66">
        <f>IF(AND('Mapa final'!$Y$17="Baja",'Mapa final'!$AA$17="Moderado"),CONCATENATE("R1C",'Mapa final'!$O$17),"")</f>
      </c>
      <c r="Y36" s="66">
        <f>IF(AND('Mapa final'!$Y$18="Baja",'Mapa final'!$AA$18="Moderado"),CONCATENATE("R1C",'Mapa final'!$O$18),"")</f>
      </c>
      <c r="Z36" s="66">
        <f>IF(AND('Mapa final'!$Y$19="Baja",'Mapa final'!$AA$19="Moderado"),CONCATENATE("R1C",'Mapa final'!$O$19),"")</f>
      </c>
      <c r="AA36" s="67">
        <f>IF(AND('Mapa final'!$Y$20="Baja",'Mapa final'!$AA$20="Moderado"),CONCATENATE("R1C",'Mapa final'!$O$20),"")</f>
      </c>
      <c r="AB36" s="46">
        <f>IF(AND('Mapa final'!$Y$15="Baja",'Mapa final'!$AA$15="Mayor"),CONCATENATE("R1C",'Mapa final'!$O$15),"")</f>
      </c>
      <c r="AC36" s="47" t="str">
        <f>IF(AND('Mapa final'!$Y$16="Baja",'Mapa final'!$AA$16="Mayor"),CONCATENATE("R1C",'Mapa final'!$O$16),"")</f>
        <v>R1C2</v>
      </c>
      <c r="AD36" s="47">
        <f>IF(AND('Mapa final'!$Y$17="Baja",'Mapa final'!$AA$17="Mayor"),CONCATENATE("R1C",'Mapa final'!$O$17),"")</f>
      </c>
      <c r="AE36" s="47">
        <f>IF(AND('Mapa final'!$Y$18="Baja",'Mapa final'!$AA$18="Mayor"),CONCATENATE("R1C",'Mapa final'!$O$18),"")</f>
      </c>
      <c r="AF36" s="47">
        <f>IF(AND('Mapa final'!$Y$19="Baja",'Mapa final'!$AA$19="Mayor"),CONCATENATE("R1C",'Mapa final'!$O$19),"")</f>
      </c>
      <c r="AG36" s="48">
        <f>IF(AND('Mapa final'!$Y$20="Baja",'Mapa final'!$AA$20="Mayor"),CONCATENATE("R1C",'Mapa final'!$O$20),"")</f>
      </c>
      <c r="AH36" s="49">
        <f>IF(AND('Mapa final'!$Y$15="Baja",'Mapa final'!$AA$15="Catastrófico"),CONCATENATE("R1C",'Mapa final'!$O$15),"")</f>
      </c>
      <c r="AI36" s="50">
        <f>IF(AND('Mapa final'!$Y$16="Baja",'Mapa final'!$AA$16="Catastrófico"),CONCATENATE("R1C",'Mapa final'!$O$16),"")</f>
      </c>
      <c r="AJ36" s="50">
        <f>IF(AND('Mapa final'!$Y$17="Baja",'Mapa final'!$AA$17="Catastrófico"),CONCATENATE("R1C",'Mapa final'!$O$17),"")</f>
      </c>
      <c r="AK36" s="50">
        <f>IF(AND('Mapa final'!$Y$18="Baja",'Mapa final'!$AA$18="Catastrófico"),CONCATENATE("R1C",'Mapa final'!$O$18),"")</f>
      </c>
      <c r="AL36" s="50">
        <f>IF(AND('Mapa final'!$Y$19="Baja",'Mapa final'!$AA$19="Catastrófico"),CONCATENATE("R1C",'Mapa final'!$O$19),"")</f>
      </c>
      <c r="AM36" s="51">
        <f>IF(AND('Mapa final'!$Y$20="Baja",'Mapa final'!$AA$20="Catastrófico"),CONCATENATE("R1C",'Mapa final'!$O$20),"")</f>
      </c>
      <c r="AN36" s="84"/>
      <c r="AO36" s="357" t="s">
        <v>82</v>
      </c>
      <c r="AP36" s="358"/>
      <c r="AQ36" s="358"/>
      <c r="AR36" s="358"/>
      <c r="AS36" s="358"/>
      <c r="AT36" s="359"/>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76" ht="15" customHeight="1">
      <c r="A37" s="84"/>
      <c r="B37" s="238"/>
      <c r="C37" s="238"/>
      <c r="D37" s="239"/>
      <c r="E37" s="337"/>
      <c r="F37" s="338"/>
      <c r="G37" s="338"/>
      <c r="H37" s="338"/>
      <c r="I37" s="338"/>
      <c r="J37" s="77">
        <f>IF(AND('Mapa final'!$Y$21="Baja",'Mapa final'!$AA$21="Leve"),CONCATENATE("R2C",'Mapa final'!$O$21),"")</f>
      </c>
      <c r="K37" s="78">
        <f>IF(AND('Mapa final'!$Y$22="Baja",'Mapa final'!$AA$22="Leve"),CONCATENATE("R2C",'Mapa final'!$O$22),"")</f>
      </c>
      <c r="L37" s="78">
        <f>IF(AND('Mapa final'!$Y$23="Baja",'Mapa final'!$AA$23="Leve"),CONCATENATE("R2C",'Mapa final'!$O$23),"")</f>
      </c>
      <c r="M37" s="78">
        <f>IF(AND('Mapa final'!$Y$24="Baja",'Mapa final'!$AA$24="Leve"),CONCATENATE("R2C",'Mapa final'!$O$24),"")</f>
      </c>
      <c r="N37" s="78">
        <f>IF(AND('Mapa final'!$Y$25="Baja",'Mapa final'!$AA$25="Leve"),CONCATENATE("R2C",'Mapa final'!$O$25),"")</f>
      </c>
      <c r="O37" s="79">
        <f>IF(AND('Mapa final'!$Y$26="Baja",'Mapa final'!$AA$26="Leve"),CONCATENATE("R2C",'Mapa final'!$O$26),"")</f>
      </c>
      <c r="P37" s="68">
        <f>IF(AND('Mapa final'!$Y$21="Baja",'Mapa final'!$AA$21="Menor"),CONCATENATE("R2C",'Mapa final'!$O$21),"")</f>
      </c>
      <c r="Q37" s="69">
        <f>IF(AND('Mapa final'!$Y$22="Baja",'Mapa final'!$AA$22="Menor"),CONCATENATE("R2C",'Mapa final'!$O$22),"")</f>
      </c>
      <c r="R37" s="69">
        <f>IF(AND('Mapa final'!$Y$23="Baja",'Mapa final'!$AA$23="Menor"),CONCATENATE("R2C",'Mapa final'!$O$23),"")</f>
      </c>
      <c r="S37" s="69">
        <f>IF(AND('Mapa final'!$Y$24="Baja",'Mapa final'!$AA$24="Menor"),CONCATENATE("R2C",'Mapa final'!$O$24),"")</f>
      </c>
      <c r="T37" s="69">
        <f>IF(AND('Mapa final'!$Y$25="Baja",'Mapa final'!$AA$25="Menor"),CONCATENATE("R2C",'Mapa final'!$O$25),"")</f>
      </c>
      <c r="U37" s="70">
        <f>IF(AND('Mapa final'!$Y$26="Baja",'Mapa final'!$AA$26="Menor"),CONCATENATE("R2C",'Mapa final'!$O$26),"")</f>
      </c>
      <c r="V37" s="68">
        <f>IF(AND('Mapa final'!$Y$21="Baja",'Mapa final'!$AA$21="Moderado"),CONCATENATE("R2C",'Mapa final'!$O$21),"")</f>
      </c>
      <c r="W37" s="69">
        <f>IF(AND('Mapa final'!$Y$22="Baja",'Mapa final'!$AA$22="Moderado"),CONCATENATE("R2C",'Mapa final'!$O$22),"")</f>
      </c>
      <c r="X37" s="69">
        <f>IF(AND('Mapa final'!$Y$23="Baja",'Mapa final'!$AA$23="Moderado"),CONCATENATE("R2C",'Mapa final'!$O$23),"")</f>
      </c>
      <c r="Y37" s="69">
        <f>IF(AND('Mapa final'!$Y$24="Baja",'Mapa final'!$AA$24="Moderado"),CONCATENATE("R2C",'Mapa final'!$O$24),"")</f>
      </c>
      <c r="Z37" s="69">
        <f>IF(AND('Mapa final'!$Y$25="Baja",'Mapa final'!$AA$25="Moderado"),CONCATENATE("R2C",'Mapa final'!$O$25),"")</f>
      </c>
      <c r="AA37" s="70">
        <f>IF(AND('Mapa final'!$Y$26="Baja",'Mapa final'!$AA$26="Moderado"),CONCATENATE("R2C",'Mapa final'!$O$26),"")</f>
      </c>
      <c r="AB37" s="52" t="str">
        <f>IF(AND('Mapa final'!$Y$21="Baja",'Mapa final'!$AA$21="Mayor"),CONCATENATE("R2C",'Mapa final'!$O$21),"")</f>
        <v>R2C1</v>
      </c>
      <c r="AC37" s="53" t="str">
        <f>IF(AND('Mapa final'!$Y$22="Baja",'Mapa final'!$AA$22="Mayor"),CONCATENATE("R2C",'Mapa final'!$O$22),"")</f>
        <v>R2C2</v>
      </c>
      <c r="AD37" s="53">
        <f>IF(AND('Mapa final'!$Y$23="Baja",'Mapa final'!$AA$23="Mayor"),CONCATENATE("R2C",'Mapa final'!$O$23),"")</f>
      </c>
      <c r="AE37" s="53">
        <f>IF(AND('Mapa final'!$Y$24="Baja",'Mapa final'!$AA$24="Mayor"),CONCATENATE("R2C",'Mapa final'!$O$24),"")</f>
      </c>
      <c r="AF37" s="53">
        <f>IF(AND('Mapa final'!$Y$25="Baja",'Mapa final'!$AA$25="Mayor"),CONCATENATE("R2C",'Mapa final'!$O$25),"")</f>
      </c>
      <c r="AG37" s="54">
        <f>IF(AND('Mapa final'!$Y$26="Baja",'Mapa final'!$AA$26="Mayor"),CONCATENATE("R2C",'Mapa final'!$O$26),"")</f>
      </c>
      <c r="AH37" s="55">
        <f>IF(AND('Mapa final'!$Y$21="Baja",'Mapa final'!$AA$21="Catastrófico"),CONCATENATE("R2C",'Mapa final'!$O$21),"")</f>
      </c>
      <c r="AI37" s="56">
        <f>IF(AND('Mapa final'!$Y$22="Baja",'Mapa final'!$AA$22="Catastrófico"),CONCATENATE("R2C",'Mapa final'!$O$22),"")</f>
      </c>
      <c r="AJ37" s="56">
        <f>IF(AND('Mapa final'!$Y$23="Baja",'Mapa final'!$AA$23="Catastrófico"),CONCATENATE("R2C",'Mapa final'!$O$23),"")</f>
      </c>
      <c r="AK37" s="56">
        <f>IF(AND('Mapa final'!$Y$24="Baja",'Mapa final'!$AA$24="Catastrófico"),CONCATENATE("R2C",'Mapa final'!$O$24),"")</f>
      </c>
      <c r="AL37" s="56">
        <f>IF(AND('Mapa final'!$Y$25="Baja",'Mapa final'!$AA$25="Catastrófico"),CONCATENATE("R2C",'Mapa final'!$O$25),"")</f>
      </c>
      <c r="AM37" s="57">
        <f>IF(AND('Mapa final'!$Y$26="Baja",'Mapa final'!$AA$26="Catastrófico"),CONCATENATE("R2C",'Mapa final'!$O$26),"")</f>
      </c>
      <c r="AN37" s="84"/>
      <c r="AO37" s="360"/>
      <c r="AP37" s="361"/>
      <c r="AQ37" s="361"/>
      <c r="AR37" s="361"/>
      <c r="AS37" s="361"/>
      <c r="AT37" s="362"/>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76" ht="15" customHeight="1">
      <c r="A38" s="84"/>
      <c r="B38" s="238"/>
      <c r="C38" s="238"/>
      <c r="D38" s="239"/>
      <c r="E38" s="339"/>
      <c r="F38" s="340"/>
      <c r="G38" s="340"/>
      <c r="H38" s="340"/>
      <c r="I38" s="338"/>
      <c r="J38" s="77">
        <f>IF(AND('Mapa final'!$Y$27="Baja",'Mapa final'!$AA$27="Leve"),CONCATENATE("R3C",'Mapa final'!$O$27),"")</f>
      </c>
      <c r="K38" s="78">
        <f>IF(AND('Mapa final'!$Y$28="Baja",'Mapa final'!$AA$28="Leve"),CONCATENATE("R3C",'Mapa final'!$O$28),"")</f>
      </c>
      <c r="L38" s="78">
        <f>IF(AND('Mapa final'!$Y$29="Baja",'Mapa final'!$AA$29="Leve"),CONCATENATE("R3C",'Mapa final'!$O$29),"")</f>
      </c>
      <c r="M38" s="78">
        <f>IF(AND('Mapa final'!$Y$30="Baja",'Mapa final'!$AA$30="Leve"),CONCATENATE("R3C",'Mapa final'!$O$30),"")</f>
      </c>
      <c r="N38" s="78">
        <f>IF(AND('Mapa final'!$Y$31="Baja",'Mapa final'!$AA$31="Leve"),CONCATENATE("R3C",'Mapa final'!$O$31),"")</f>
      </c>
      <c r="O38" s="79">
        <f>IF(AND('Mapa final'!$Y$32="Baja",'Mapa final'!$AA$32="Leve"),CONCATENATE("R3C",'Mapa final'!$O$32),"")</f>
      </c>
      <c r="P38" s="68">
        <f>IF(AND('Mapa final'!$Y$27="Baja",'Mapa final'!$AA$27="Menor"),CONCATENATE("R3C",'Mapa final'!$O$27),"")</f>
      </c>
      <c r="Q38" s="69">
        <f>IF(AND('Mapa final'!$Y$28="Baja",'Mapa final'!$AA$28="Menor"),CONCATENATE("R3C",'Mapa final'!$O$28),"")</f>
      </c>
      <c r="R38" s="69">
        <f>IF(AND('Mapa final'!$Y$29="Baja",'Mapa final'!$AA$29="Menor"),CONCATENATE("R3C",'Mapa final'!$O$29),"")</f>
      </c>
      <c r="S38" s="69">
        <f>IF(AND('Mapa final'!$Y$30="Baja",'Mapa final'!$AA$30="Menor"),CONCATENATE("R3C",'Mapa final'!$O$30),"")</f>
      </c>
      <c r="T38" s="69">
        <f>IF(AND('Mapa final'!$Y$31="Baja",'Mapa final'!$AA$31="Menor"),CONCATENATE("R3C",'Mapa final'!$O$31),"")</f>
      </c>
      <c r="U38" s="70">
        <f>IF(AND('Mapa final'!$Y$32="Baja",'Mapa final'!$AA$32="Menor"),CONCATENATE("R3C",'Mapa final'!$O$32),"")</f>
      </c>
      <c r="V38" s="68">
        <f>IF(AND('Mapa final'!$Y$27="Baja",'Mapa final'!$AA$27="Moderado"),CONCATENATE("R3C",'Mapa final'!$O$27),"")</f>
      </c>
      <c r="W38" s="69">
        <f>IF(AND('Mapa final'!$Y$28="Baja",'Mapa final'!$AA$28="Moderado"),CONCATENATE("R3C",'Mapa final'!$O$28),"")</f>
      </c>
      <c r="X38" s="69">
        <f>IF(AND('Mapa final'!$Y$29="Baja",'Mapa final'!$AA$29="Moderado"),CONCATENATE("R3C",'Mapa final'!$O$29),"")</f>
      </c>
      <c r="Y38" s="69">
        <f>IF(AND('Mapa final'!$Y$30="Baja",'Mapa final'!$AA$30="Moderado"),CONCATENATE("R3C",'Mapa final'!$O$30),"")</f>
      </c>
      <c r="Z38" s="69">
        <f>IF(AND('Mapa final'!$Y$31="Baja",'Mapa final'!$AA$31="Moderado"),CONCATENATE("R3C",'Mapa final'!$O$31),"")</f>
      </c>
      <c r="AA38" s="70">
        <f>IF(AND('Mapa final'!$Y$32="Baja",'Mapa final'!$AA$32="Moderado"),CONCATENATE("R3C",'Mapa final'!$O$32),"")</f>
      </c>
      <c r="AB38" s="52">
        <f>IF(AND('Mapa final'!$Y$27="Baja",'Mapa final'!$AA$27="Mayor"),CONCATENATE("R3C",'Mapa final'!$O$27),"")</f>
      </c>
      <c r="AC38" s="53">
        <f>IF(AND('Mapa final'!$Y$28="Baja",'Mapa final'!$AA$28="Mayor"),CONCATENATE("R3C",'Mapa final'!$O$28),"")</f>
      </c>
      <c r="AD38" s="53">
        <f>IF(AND('Mapa final'!$Y$29="Baja",'Mapa final'!$AA$29="Mayor"),CONCATENATE("R3C",'Mapa final'!$O$29),"")</f>
      </c>
      <c r="AE38" s="53">
        <f>IF(AND('Mapa final'!$Y$30="Baja",'Mapa final'!$AA$30="Mayor"),CONCATENATE("R3C",'Mapa final'!$O$30),"")</f>
      </c>
      <c r="AF38" s="53">
        <f>IF(AND('Mapa final'!$Y$31="Baja",'Mapa final'!$AA$31="Mayor"),CONCATENATE("R3C",'Mapa final'!$O$31),"")</f>
      </c>
      <c r="AG38" s="54">
        <f>IF(AND('Mapa final'!$Y$32="Baja",'Mapa final'!$AA$32="Mayor"),CONCATENATE("R3C",'Mapa final'!$O$32),"")</f>
      </c>
      <c r="AH38" s="55">
        <f>IF(AND('Mapa final'!$Y$27="Baja",'Mapa final'!$AA$27="Catastrófico"),CONCATENATE("R3C",'Mapa final'!$O$27),"")</f>
      </c>
      <c r="AI38" s="56">
        <f>IF(AND('Mapa final'!$Y$28="Baja",'Mapa final'!$AA$28="Catastrófico"),CONCATENATE("R3C",'Mapa final'!$O$28),"")</f>
      </c>
      <c r="AJ38" s="56">
        <f>IF(AND('Mapa final'!$Y$29="Baja",'Mapa final'!$AA$29="Catastrófico"),CONCATENATE("R3C",'Mapa final'!$O$29),"")</f>
      </c>
      <c r="AK38" s="56">
        <f>IF(AND('Mapa final'!$Y$30="Baja",'Mapa final'!$AA$30="Catastrófico"),CONCATENATE("R3C",'Mapa final'!$O$30),"")</f>
      </c>
      <c r="AL38" s="56">
        <f>IF(AND('Mapa final'!$Y$31="Baja",'Mapa final'!$AA$31="Catastrófico"),CONCATENATE("R3C",'Mapa final'!$O$31),"")</f>
      </c>
      <c r="AM38" s="57">
        <f>IF(AND('Mapa final'!$Y$32="Baja",'Mapa final'!$AA$32="Catastrófico"),CONCATENATE("R3C",'Mapa final'!$O$32),"")</f>
      </c>
      <c r="AN38" s="84"/>
      <c r="AO38" s="360"/>
      <c r="AP38" s="361"/>
      <c r="AQ38" s="361"/>
      <c r="AR38" s="361"/>
      <c r="AS38" s="361"/>
      <c r="AT38" s="362"/>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76" ht="15" customHeight="1">
      <c r="A39" s="84"/>
      <c r="B39" s="238"/>
      <c r="C39" s="238"/>
      <c r="D39" s="239"/>
      <c r="E39" s="339"/>
      <c r="F39" s="340"/>
      <c r="G39" s="340"/>
      <c r="H39" s="340"/>
      <c r="I39" s="338"/>
      <c r="J39" s="77">
        <f>IF(AND('Mapa final'!$Y$33="Baja",'Mapa final'!$AA$33="Leve"),CONCATENATE("R4C",'Mapa final'!$O$33),"")</f>
      </c>
      <c r="K39" s="78">
        <f>IF(AND('Mapa final'!$Y$34="Baja",'Mapa final'!$AA$34="Leve"),CONCATENATE("R4C",'Mapa final'!$O$34),"")</f>
      </c>
      <c r="L39" s="78">
        <f>IF(AND('Mapa final'!$Y$35="Baja",'Mapa final'!$AA$35="Leve"),CONCATENATE("R4C",'Mapa final'!$O$35),"")</f>
      </c>
      <c r="M39" s="78">
        <f>IF(AND('Mapa final'!$Y$36="Baja",'Mapa final'!$AA$36="Leve"),CONCATENATE("R4C",'Mapa final'!$O$36),"")</f>
      </c>
      <c r="N39" s="78">
        <f>IF(AND('Mapa final'!$Y$37="Baja",'Mapa final'!$AA$37="Leve"),CONCATENATE("R4C",'Mapa final'!$O$37),"")</f>
      </c>
      <c r="O39" s="79">
        <f>IF(AND('Mapa final'!$Y$38="Baja",'Mapa final'!$AA$38="Leve"),CONCATENATE("R4C",'Mapa final'!$O$38),"")</f>
      </c>
      <c r="P39" s="68">
        <f>IF(AND('Mapa final'!$Y$33="Baja",'Mapa final'!$AA$33="Menor"),CONCATENATE("R4C",'Mapa final'!$O$33),"")</f>
      </c>
      <c r="Q39" s="69">
        <f>IF(AND('Mapa final'!$Y$34="Baja",'Mapa final'!$AA$34="Menor"),CONCATENATE("R4C",'Mapa final'!$O$34),"")</f>
      </c>
      <c r="R39" s="69">
        <f>IF(AND('Mapa final'!$Y$35="Baja",'Mapa final'!$AA$35="Menor"),CONCATENATE("R4C",'Mapa final'!$O$35),"")</f>
      </c>
      <c r="S39" s="69">
        <f>IF(AND('Mapa final'!$Y$36="Baja",'Mapa final'!$AA$36="Menor"),CONCATENATE("R4C",'Mapa final'!$O$36),"")</f>
      </c>
      <c r="T39" s="69">
        <f>IF(AND('Mapa final'!$Y$37="Baja",'Mapa final'!$AA$37="Menor"),CONCATENATE("R4C",'Mapa final'!$O$37),"")</f>
      </c>
      <c r="U39" s="70">
        <f>IF(AND('Mapa final'!$Y$38="Baja",'Mapa final'!$AA$38="Menor"),CONCATENATE("R4C",'Mapa final'!$O$38),"")</f>
      </c>
      <c r="V39" s="68">
        <f>IF(AND('Mapa final'!$Y$33="Baja",'Mapa final'!$AA$33="Moderado"),CONCATENATE("R4C",'Mapa final'!$O$33),"")</f>
      </c>
      <c r="W39" s="69">
        <f>IF(AND('Mapa final'!$Y$34="Baja",'Mapa final'!$AA$34="Moderado"),CONCATENATE("R4C",'Mapa final'!$O$34),"")</f>
      </c>
      <c r="X39" s="69">
        <f>IF(AND('Mapa final'!$Y$35="Baja",'Mapa final'!$AA$35="Moderado"),CONCATENATE("R4C",'Mapa final'!$O$35),"")</f>
      </c>
      <c r="Y39" s="69">
        <f>IF(AND('Mapa final'!$Y$36="Baja",'Mapa final'!$AA$36="Moderado"),CONCATENATE("R4C",'Mapa final'!$O$36),"")</f>
      </c>
      <c r="Z39" s="69">
        <f>IF(AND('Mapa final'!$Y$37="Baja",'Mapa final'!$AA$37="Moderado"),CONCATENATE("R4C",'Mapa final'!$O$37),"")</f>
      </c>
      <c r="AA39" s="70">
        <f>IF(AND('Mapa final'!$Y$38="Baja",'Mapa final'!$AA$38="Moderado"),CONCATENATE("R4C",'Mapa final'!$O$38),"")</f>
      </c>
      <c r="AB39" s="52">
        <f>IF(AND('Mapa final'!$Y$33="Baja",'Mapa final'!$AA$33="Mayor"),CONCATENATE("R4C",'Mapa final'!$O$33),"")</f>
      </c>
      <c r="AC39" s="53">
        <f>IF(AND('Mapa final'!$Y$34="Baja",'Mapa final'!$AA$34="Mayor"),CONCATENATE("R4C",'Mapa final'!$O$34),"")</f>
      </c>
      <c r="AD39" s="53">
        <f>IF(AND('Mapa final'!$Y$35="Baja",'Mapa final'!$AA$35="Mayor"),CONCATENATE("R4C",'Mapa final'!$O$35),"")</f>
      </c>
      <c r="AE39" s="53">
        <f>IF(AND('Mapa final'!$Y$36="Baja",'Mapa final'!$AA$36="Mayor"),CONCATENATE("R4C",'Mapa final'!$O$36),"")</f>
      </c>
      <c r="AF39" s="53">
        <f>IF(AND('Mapa final'!$Y$37="Baja",'Mapa final'!$AA$37="Mayor"),CONCATENATE("R4C",'Mapa final'!$O$37),"")</f>
      </c>
      <c r="AG39" s="54">
        <f>IF(AND('Mapa final'!$Y$38="Baja",'Mapa final'!$AA$38="Mayor"),CONCATENATE("R4C",'Mapa final'!$O$38),"")</f>
      </c>
      <c r="AH39" s="55">
        <f>IF(AND('Mapa final'!$Y$33="Baja",'Mapa final'!$AA$33="Catastrófico"),CONCATENATE("R4C",'Mapa final'!$O$33),"")</f>
      </c>
      <c r="AI39" s="56">
        <f>IF(AND('Mapa final'!$Y$34="Baja",'Mapa final'!$AA$34="Catastrófico"),CONCATENATE("R4C",'Mapa final'!$O$34),"")</f>
      </c>
      <c r="AJ39" s="56">
        <f>IF(AND('Mapa final'!$Y$35="Baja",'Mapa final'!$AA$35="Catastrófico"),CONCATENATE("R4C",'Mapa final'!$O$35),"")</f>
      </c>
      <c r="AK39" s="56">
        <f>IF(AND('Mapa final'!$Y$36="Baja",'Mapa final'!$AA$36="Catastrófico"),CONCATENATE("R4C",'Mapa final'!$O$36),"")</f>
      </c>
      <c r="AL39" s="56">
        <f>IF(AND('Mapa final'!$Y$37="Baja",'Mapa final'!$AA$37="Catastrófico"),CONCATENATE("R4C",'Mapa final'!$O$37),"")</f>
      </c>
      <c r="AM39" s="57">
        <f>IF(AND('Mapa final'!$Y$38="Baja",'Mapa final'!$AA$38="Catastrófico"),CONCATENATE("R4C",'Mapa final'!$O$38),"")</f>
      </c>
      <c r="AN39" s="84"/>
      <c r="AO39" s="360"/>
      <c r="AP39" s="361"/>
      <c r="AQ39" s="361"/>
      <c r="AR39" s="361"/>
      <c r="AS39" s="361"/>
      <c r="AT39" s="362"/>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76" ht="15" customHeight="1">
      <c r="A40" s="84"/>
      <c r="B40" s="238"/>
      <c r="C40" s="238"/>
      <c r="D40" s="239"/>
      <c r="E40" s="339"/>
      <c r="F40" s="340"/>
      <c r="G40" s="340"/>
      <c r="H40" s="340"/>
      <c r="I40" s="338"/>
      <c r="J40" s="77">
        <f>IF(AND('Mapa final'!$Y$39="Baja",'Mapa final'!$AA$39="Leve"),CONCATENATE("R5C",'Mapa final'!$O$39),"")</f>
      </c>
      <c r="K40" s="78">
        <f>IF(AND('Mapa final'!$Y$40="Baja",'Mapa final'!$AA$40="Leve"),CONCATENATE("R5C",'Mapa final'!$O$40),"")</f>
      </c>
      <c r="L40" s="78">
        <f>IF(AND('Mapa final'!$Y$41="Baja",'Mapa final'!$AA$41="Leve"),CONCATENATE("R5C",'Mapa final'!$O$41),"")</f>
      </c>
      <c r="M40" s="78">
        <f>IF(AND('Mapa final'!$Y$42="Baja",'Mapa final'!$AA$42="Leve"),CONCATENATE("R5C",'Mapa final'!$O$42),"")</f>
      </c>
      <c r="N40" s="78">
        <f>IF(AND('Mapa final'!$Y$43="Baja",'Mapa final'!$AA$43="Leve"),CONCATENATE("R5C",'Mapa final'!$O$43),"")</f>
      </c>
      <c r="O40" s="79">
        <f>IF(AND('Mapa final'!$Y$44="Baja",'Mapa final'!$AA$44="Leve"),CONCATENATE("R5C",'Mapa final'!$O$44),"")</f>
      </c>
      <c r="P40" s="68">
        <f>IF(AND('Mapa final'!$Y$39="Baja",'Mapa final'!$AA$39="Menor"),CONCATENATE("R5C",'Mapa final'!$O$39),"")</f>
      </c>
      <c r="Q40" s="69">
        <f>IF(AND('Mapa final'!$Y$40="Baja",'Mapa final'!$AA$40="Menor"),CONCATENATE("R5C",'Mapa final'!$O$40),"")</f>
      </c>
      <c r="R40" s="69">
        <f>IF(AND('Mapa final'!$Y$41="Baja",'Mapa final'!$AA$41="Menor"),CONCATENATE("R5C",'Mapa final'!$O$41),"")</f>
      </c>
      <c r="S40" s="69">
        <f>IF(AND('Mapa final'!$Y$42="Baja",'Mapa final'!$AA$42="Menor"),CONCATENATE("R5C",'Mapa final'!$O$42),"")</f>
      </c>
      <c r="T40" s="69">
        <f>IF(AND('Mapa final'!$Y$43="Baja",'Mapa final'!$AA$43="Menor"),CONCATENATE("R5C",'Mapa final'!$O$43),"")</f>
      </c>
      <c r="U40" s="70">
        <f>IF(AND('Mapa final'!$Y$44="Baja",'Mapa final'!$AA$44="Menor"),CONCATENATE("R5C",'Mapa final'!$O$44),"")</f>
      </c>
      <c r="V40" s="68">
        <f>IF(AND('Mapa final'!$Y$39="Baja",'Mapa final'!$AA$39="Moderado"),CONCATENATE("R5C",'Mapa final'!$O$39),"")</f>
      </c>
      <c r="W40" s="69">
        <f>IF(AND('Mapa final'!$Y$40="Baja",'Mapa final'!$AA$40="Moderado"),CONCATENATE("R5C",'Mapa final'!$O$40),"")</f>
      </c>
      <c r="X40" s="69">
        <f>IF(AND('Mapa final'!$Y$41="Baja",'Mapa final'!$AA$41="Moderado"),CONCATENATE("R5C",'Mapa final'!$O$41),"")</f>
      </c>
      <c r="Y40" s="69">
        <f>IF(AND('Mapa final'!$Y$42="Baja",'Mapa final'!$AA$42="Moderado"),CONCATENATE("R5C",'Mapa final'!$O$42),"")</f>
      </c>
      <c r="Z40" s="69">
        <f>IF(AND('Mapa final'!$Y$43="Baja",'Mapa final'!$AA$43="Moderado"),CONCATENATE("R5C",'Mapa final'!$O$43),"")</f>
      </c>
      <c r="AA40" s="70">
        <f>IF(AND('Mapa final'!$Y$44="Baja",'Mapa final'!$AA$44="Moderado"),CONCATENATE("R5C",'Mapa final'!$O$44),"")</f>
      </c>
      <c r="AB40" s="52">
        <f>IF(AND('Mapa final'!$Y$39="Baja",'Mapa final'!$AA$39="Mayor"),CONCATENATE("R5C",'Mapa final'!$O$39),"")</f>
      </c>
      <c r="AC40" s="53">
        <f>IF(AND('Mapa final'!$Y$40="Baja",'Mapa final'!$AA$40="Mayor"),CONCATENATE("R5C",'Mapa final'!$O$40),"")</f>
      </c>
      <c r="AD40" s="58">
        <f>IF(AND('Mapa final'!$Y$41="Baja",'Mapa final'!$AA$41="Mayor"),CONCATENATE("R5C",'Mapa final'!$O$41),"")</f>
      </c>
      <c r="AE40" s="58">
        <f>IF(AND('Mapa final'!$Y$42="Baja",'Mapa final'!$AA$42="Mayor"),CONCATENATE("R5C",'Mapa final'!$O$42),"")</f>
      </c>
      <c r="AF40" s="58">
        <f>IF(AND('Mapa final'!$Y$43="Baja",'Mapa final'!$AA$43="Mayor"),CONCATENATE("R5C",'Mapa final'!$O$43),"")</f>
      </c>
      <c r="AG40" s="54">
        <f>IF(AND('Mapa final'!$Y$44="Baja",'Mapa final'!$AA$44="Mayor"),CONCATENATE("R5C",'Mapa final'!$O$44),"")</f>
      </c>
      <c r="AH40" s="55">
        <f>IF(AND('Mapa final'!$Y$39="Baja",'Mapa final'!$AA$39="Catastrófico"),CONCATENATE("R5C",'Mapa final'!$O$39),"")</f>
      </c>
      <c r="AI40" s="56">
        <f>IF(AND('Mapa final'!$Y$40="Baja",'Mapa final'!$AA$40="Catastrófico"),CONCATENATE("R5C",'Mapa final'!$O$40),"")</f>
      </c>
      <c r="AJ40" s="56">
        <f>IF(AND('Mapa final'!$Y$41="Baja",'Mapa final'!$AA$41="Catastrófico"),CONCATENATE("R5C",'Mapa final'!$O$41),"")</f>
      </c>
      <c r="AK40" s="56">
        <f>IF(AND('Mapa final'!$Y$42="Baja",'Mapa final'!$AA$42="Catastrófico"),CONCATENATE("R5C",'Mapa final'!$O$42),"")</f>
      </c>
      <c r="AL40" s="56">
        <f>IF(AND('Mapa final'!$Y$43="Baja",'Mapa final'!$AA$43="Catastrófico"),CONCATENATE("R5C",'Mapa final'!$O$43),"")</f>
      </c>
      <c r="AM40" s="57">
        <f>IF(AND('Mapa final'!$Y$44="Baja",'Mapa final'!$AA$44="Catastrófico"),CONCATENATE("R5C",'Mapa final'!$O$44),"")</f>
      </c>
      <c r="AN40" s="84"/>
      <c r="AO40" s="360"/>
      <c r="AP40" s="361"/>
      <c r="AQ40" s="361"/>
      <c r="AR40" s="361"/>
      <c r="AS40" s="361"/>
      <c r="AT40" s="362"/>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76" ht="15" customHeight="1">
      <c r="A41" s="84"/>
      <c r="B41" s="238"/>
      <c r="C41" s="238"/>
      <c r="D41" s="239"/>
      <c r="E41" s="339"/>
      <c r="F41" s="340"/>
      <c r="G41" s="340"/>
      <c r="H41" s="340"/>
      <c r="I41" s="338"/>
      <c r="J41" s="77">
        <f>IF(AND('Mapa final'!$Y$45="Baja",'Mapa final'!$AA$45="Leve"),CONCATENATE("R6C",'Mapa final'!$O$45),"")</f>
      </c>
      <c r="K41" s="78">
        <f>IF(AND('Mapa final'!$Y$46="Baja",'Mapa final'!$AA$46="Leve"),CONCATENATE("R6C",'Mapa final'!$O$46),"")</f>
      </c>
      <c r="L41" s="78">
        <f>IF(AND('Mapa final'!$Y$47="Baja",'Mapa final'!$AA$47="Leve"),CONCATENATE("R6C",'Mapa final'!$O$47),"")</f>
      </c>
      <c r="M41" s="78">
        <f>IF(AND('Mapa final'!$Y$48="Baja",'Mapa final'!$AA$48="Leve"),CONCATENATE("R6C",'Mapa final'!$O$48),"")</f>
      </c>
      <c r="N41" s="78">
        <f>IF(AND('Mapa final'!$Y$49="Baja",'Mapa final'!$AA$49="Leve"),CONCATENATE("R6C",'Mapa final'!$O$49),"")</f>
      </c>
      <c r="O41" s="79">
        <f>IF(AND('Mapa final'!$Y$50="Baja",'Mapa final'!$AA$50="Leve"),CONCATENATE("R6C",'Mapa final'!$O$50),"")</f>
      </c>
      <c r="P41" s="68">
        <f>IF(AND('Mapa final'!$Y$45="Baja",'Mapa final'!$AA$45="Menor"),CONCATENATE("R6C",'Mapa final'!$O$45),"")</f>
      </c>
      <c r="Q41" s="69">
        <f>IF(AND('Mapa final'!$Y$46="Baja",'Mapa final'!$AA$46="Menor"),CONCATENATE("R6C",'Mapa final'!$O$46),"")</f>
      </c>
      <c r="R41" s="69">
        <f>IF(AND('Mapa final'!$Y$47="Baja",'Mapa final'!$AA$47="Menor"),CONCATENATE("R6C",'Mapa final'!$O$47),"")</f>
      </c>
      <c r="S41" s="69">
        <f>IF(AND('Mapa final'!$Y$48="Baja",'Mapa final'!$AA$48="Menor"),CONCATENATE("R6C",'Mapa final'!$O$48),"")</f>
      </c>
      <c r="T41" s="69">
        <f>IF(AND('Mapa final'!$Y$49="Baja",'Mapa final'!$AA$49="Menor"),CONCATENATE("R6C",'Mapa final'!$O$49),"")</f>
      </c>
      <c r="U41" s="70">
        <f>IF(AND('Mapa final'!$Y$50="Baja",'Mapa final'!$AA$50="Menor"),CONCATENATE("R6C",'Mapa final'!$O$50),"")</f>
      </c>
      <c r="V41" s="68">
        <f>IF(AND('Mapa final'!$Y$45="Baja",'Mapa final'!$AA$45="Moderado"),CONCATENATE("R6C",'Mapa final'!$O$45),"")</f>
      </c>
      <c r="W41" s="69">
        <f>IF(AND('Mapa final'!$Y$46="Baja",'Mapa final'!$AA$46="Moderado"),CONCATENATE("R6C",'Mapa final'!$O$46),"")</f>
      </c>
      <c r="X41" s="69">
        <f>IF(AND('Mapa final'!$Y$47="Baja",'Mapa final'!$AA$47="Moderado"),CONCATENATE("R6C",'Mapa final'!$O$47),"")</f>
      </c>
      <c r="Y41" s="69">
        <f>IF(AND('Mapa final'!$Y$48="Baja",'Mapa final'!$AA$48="Moderado"),CONCATENATE("R6C",'Mapa final'!$O$48),"")</f>
      </c>
      <c r="Z41" s="69">
        <f>IF(AND('Mapa final'!$Y$49="Baja",'Mapa final'!$AA$49="Moderado"),CONCATENATE("R6C",'Mapa final'!$O$49),"")</f>
      </c>
      <c r="AA41" s="70">
        <f>IF(AND('Mapa final'!$Y$50="Baja",'Mapa final'!$AA$50="Moderado"),CONCATENATE("R6C",'Mapa final'!$O$50),"")</f>
      </c>
      <c r="AB41" s="52">
        <f>IF(AND('Mapa final'!$Y$45="Baja",'Mapa final'!$AA$45="Mayor"),CONCATENATE("R6C",'Mapa final'!$O$45),"")</f>
      </c>
      <c r="AC41" s="53">
        <f>IF(AND('Mapa final'!$Y$46="Baja",'Mapa final'!$AA$46="Mayor"),CONCATENATE("R6C",'Mapa final'!$O$46),"")</f>
      </c>
      <c r="AD41" s="58">
        <f>IF(AND('Mapa final'!$Y$47="Baja",'Mapa final'!$AA$47="Mayor"),CONCATENATE("R6C",'Mapa final'!$O$47),"")</f>
      </c>
      <c r="AE41" s="58">
        <f>IF(AND('Mapa final'!$Y$48="Baja",'Mapa final'!$AA$48="Mayor"),CONCATENATE("R6C",'Mapa final'!$O$48),"")</f>
      </c>
      <c r="AF41" s="58">
        <f>IF(AND('Mapa final'!$Y$49="Baja",'Mapa final'!$AA$49="Mayor"),CONCATENATE("R6C",'Mapa final'!$O$49),"")</f>
      </c>
      <c r="AG41" s="54">
        <f>IF(AND('Mapa final'!$Y$50="Baja",'Mapa final'!$AA$50="Mayor"),CONCATENATE("R6C",'Mapa final'!$O$50),"")</f>
      </c>
      <c r="AH41" s="55">
        <f>IF(AND('Mapa final'!$Y$45="Baja",'Mapa final'!$AA$45="Catastrófico"),CONCATENATE("R6C",'Mapa final'!$O$45),"")</f>
      </c>
      <c r="AI41" s="56">
        <f>IF(AND('Mapa final'!$Y$46="Baja",'Mapa final'!$AA$46="Catastrófico"),CONCATENATE("R6C",'Mapa final'!$O$46),"")</f>
      </c>
      <c r="AJ41" s="56">
        <f>IF(AND('Mapa final'!$Y$47="Baja",'Mapa final'!$AA$47="Catastrófico"),CONCATENATE("R6C",'Mapa final'!$O$47),"")</f>
      </c>
      <c r="AK41" s="56">
        <f>IF(AND('Mapa final'!$Y$48="Baja",'Mapa final'!$AA$48="Catastrófico"),CONCATENATE("R6C",'Mapa final'!$O$48),"")</f>
      </c>
      <c r="AL41" s="56">
        <f>IF(AND('Mapa final'!$Y$49="Baja",'Mapa final'!$AA$49="Catastrófico"),CONCATENATE("R6C",'Mapa final'!$O$49),"")</f>
      </c>
      <c r="AM41" s="57">
        <f>IF(AND('Mapa final'!$Y$50="Baja",'Mapa final'!$AA$50="Catastrófico"),CONCATENATE("R6C",'Mapa final'!$O$50),"")</f>
      </c>
      <c r="AN41" s="84"/>
      <c r="AO41" s="360"/>
      <c r="AP41" s="361"/>
      <c r="AQ41" s="361"/>
      <c r="AR41" s="361"/>
      <c r="AS41" s="361"/>
      <c r="AT41" s="362"/>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76" ht="15" customHeight="1">
      <c r="A42" s="84"/>
      <c r="B42" s="238"/>
      <c r="C42" s="238"/>
      <c r="D42" s="239"/>
      <c r="E42" s="339"/>
      <c r="F42" s="340"/>
      <c r="G42" s="340"/>
      <c r="H42" s="340"/>
      <c r="I42" s="338"/>
      <c r="J42" s="77">
        <f>IF(AND('Mapa final'!$Y$51="Baja",'Mapa final'!$AA$51="Leve"),CONCATENATE("R7C",'Mapa final'!$O$51),"")</f>
      </c>
      <c r="K42" s="78">
        <f>IF(AND('Mapa final'!$Y$52="Baja",'Mapa final'!$AA$52="Leve"),CONCATENATE("R7C",'Mapa final'!$O$52),"")</f>
      </c>
      <c r="L42" s="78">
        <f>IF(AND('Mapa final'!$Y$53="Baja",'Mapa final'!$AA$53="Leve"),CONCATENATE("R7C",'Mapa final'!$O$53),"")</f>
      </c>
      <c r="M42" s="78">
        <f>IF(AND('Mapa final'!$Y$54="Baja",'Mapa final'!$AA$54="Leve"),CONCATENATE("R7C",'Mapa final'!$O$54),"")</f>
      </c>
      <c r="N42" s="78">
        <f>IF(AND('Mapa final'!$Y$55="Baja",'Mapa final'!$AA$55="Leve"),CONCATENATE("R7C",'Mapa final'!$O$55),"")</f>
      </c>
      <c r="O42" s="79">
        <f>IF(AND('Mapa final'!$Y$56="Baja",'Mapa final'!$AA$56="Leve"),CONCATENATE("R7C",'Mapa final'!$O$56),"")</f>
      </c>
      <c r="P42" s="68">
        <f>IF(AND('Mapa final'!$Y$51="Baja",'Mapa final'!$AA$51="Menor"),CONCATENATE("R7C",'Mapa final'!$O$51),"")</f>
      </c>
      <c r="Q42" s="69">
        <f>IF(AND('Mapa final'!$Y$52="Baja",'Mapa final'!$AA$52="Menor"),CONCATENATE("R7C",'Mapa final'!$O$52),"")</f>
      </c>
      <c r="R42" s="69">
        <f>IF(AND('Mapa final'!$Y$53="Baja",'Mapa final'!$AA$53="Menor"),CONCATENATE("R7C",'Mapa final'!$O$53),"")</f>
      </c>
      <c r="S42" s="69">
        <f>IF(AND('Mapa final'!$Y$54="Baja",'Mapa final'!$AA$54="Menor"),CONCATENATE("R7C",'Mapa final'!$O$54),"")</f>
      </c>
      <c r="T42" s="69">
        <f>IF(AND('Mapa final'!$Y$55="Baja",'Mapa final'!$AA$55="Menor"),CONCATENATE("R7C",'Mapa final'!$O$55),"")</f>
      </c>
      <c r="U42" s="70">
        <f>IF(AND('Mapa final'!$Y$56="Baja",'Mapa final'!$AA$56="Menor"),CONCATENATE("R7C",'Mapa final'!$O$56),"")</f>
      </c>
      <c r="V42" s="68">
        <f>IF(AND('Mapa final'!$Y$51="Baja",'Mapa final'!$AA$51="Moderado"),CONCATENATE("R7C",'Mapa final'!$O$51),"")</f>
      </c>
      <c r="W42" s="69">
        <f>IF(AND('Mapa final'!$Y$52="Baja",'Mapa final'!$AA$52="Moderado"),CONCATENATE("R7C",'Mapa final'!$O$52),"")</f>
      </c>
      <c r="X42" s="69">
        <f>IF(AND('Mapa final'!$Y$53="Baja",'Mapa final'!$AA$53="Moderado"),CONCATENATE("R7C",'Mapa final'!$O$53),"")</f>
      </c>
      <c r="Y42" s="69">
        <f>IF(AND('Mapa final'!$Y$54="Baja",'Mapa final'!$AA$54="Moderado"),CONCATENATE("R7C",'Mapa final'!$O$54),"")</f>
      </c>
      <c r="Z42" s="69">
        <f>IF(AND('Mapa final'!$Y$55="Baja",'Mapa final'!$AA$55="Moderado"),CONCATENATE("R7C",'Mapa final'!$O$55),"")</f>
      </c>
      <c r="AA42" s="70">
        <f>IF(AND('Mapa final'!$Y$56="Baja",'Mapa final'!$AA$56="Moderado"),CONCATENATE("R7C",'Mapa final'!$O$56),"")</f>
      </c>
      <c r="AB42" s="52">
        <f>IF(AND('Mapa final'!$Y$51="Baja",'Mapa final'!$AA$51="Mayor"),CONCATENATE("R7C",'Mapa final'!$O$51),"")</f>
      </c>
      <c r="AC42" s="53">
        <f>IF(AND('Mapa final'!$Y$52="Baja",'Mapa final'!$AA$52="Mayor"),CONCATENATE("R7C",'Mapa final'!$O$52),"")</f>
      </c>
      <c r="AD42" s="58">
        <f>IF(AND('Mapa final'!$Y$53="Baja",'Mapa final'!$AA$53="Mayor"),CONCATENATE("R7C",'Mapa final'!$O$53),"")</f>
      </c>
      <c r="AE42" s="58">
        <f>IF(AND('Mapa final'!$Y$54="Baja",'Mapa final'!$AA$54="Mayor"),CONCATENATE("R7C",'Mapa final'!$O$54),"")</f>
      </c>
      <c r="AF42" s="58">
        <f>IF(AND('Mapa final'!$Y$55="Baja",'Mapa final'!$AA$55="Mayor"),CONCATENATE("R7C",'Mapa final'!$O$55),"")</f>
      </c>
      <c r="AG42" s="54">
        <f>IF(AND('Mapa final'!$Y$56="Baja",'Mapa final'!$AA$56="Mayor"),CONCATENATE("R7C",'Mapa final'!$O$56),"")</f>
      </c>
      <c r="AH42" s="55">
        <f>IF(AND('Mapa final'!$Y$51="Baja",'Mapa final'!$AA$51="Catastrófico"),CONCATENATE("R7C",'Mapa final'!$O$51),"")</f>
      </c>
      <c r="AI42" s="56">
        <f>IF(AND('Mapa final'!$Y$52="Baja",'Mapa final'!$AA$52="Catastrófico"),CONCATENATE("R7C",'Mapa final'!$O$52),"")</f>
      </c>
      <c r="AJ42" s="56">
        <f>IF(AND('Mapa final'!$Y$53="Baja",'Mapa final'!$AA$53="Catastrófico"),CONCATENATE("R7C",'Mapa final'!$O$53),"")</f>
      </c>
      <c r="AK42" s="56">
        <f>IF(AND('Mapa final'!$Y$54="Baja",'Mapa final'!$AA$54="Catastrófico"),CONCATENATE("R7C",'Mapa final'!$O$54),"")</f>
      </c>
      <c r="AL42" s="56">
        <f>IF(AND('Mapa final'!$Y$55="Baja",'Mapa final'!$AA$55="Catastrófico"),CONCATENATE("R7C",'Mapa final'!$O$55),"")</f>
      </c>
      <c r="AM42" s="57">
        <f>IF(AND('Mapa final'!$Y$56="Baja",'Mapa final'!$AA$56="Catastrófico"),CONCATENATE("R7C",'Mapa final'!$O$56),"")</f>
      </c>
      <c r="AN42" s="84"/>
      <c r="AO42" s="360"/>
      <c r="AP42" s="361"/>
      <c r="AQ42" s="361"/>
      <c r="AR42" s="361"/>
      <c r="AS42" s="361"/>
      <c r="AT42" s="362"/>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76" ht="15" customHeight="1">
      <c r="A43" s="84"/>
      <c r="B43" s="238"/>
      <c r="C43" s="238"/>
      <c r="D43" s="239"/>
      <c r="E43" s="339"/>
      <c r="F43" s="340"/>
      <c r="G43" s="340"/>
      <c r="H43" s="340"/>
      <c r="I43" s="338"/>
      <c r="J43" s="77">
        <f>IF(AND('Mapa final'!$Y$57="Baja",'Mapa final'!$AA$57="Leve"),CONCATENATE("R8C",'Mapa final'!$O$57),"")</f>
      </c>
      <c r="K43" s="78">
        <f>IF(AND('Mapa final'!$Y$58="Baja",'Mapa final'!$AA$58="Leve"),CONCATENATE("R8C",'Mapa final'!$O$58),"")</f>
      </c>
      <c r="L43" s="78">
        <f>IF(AND('Mapa final'!$Y$59="Baja",'Mapa final'!$AA$59="Leve"),CONCATENATE("R8C",'Mapa final'!$O$59),"")</f>
      </c>
      <c r="M43" s="78">
        <f>IF(AND('Mapa final'!$Y$60="Baja",'Mapa final'!$AA$60="Leve"),CONCATENATE("R8C",'Mapa final'!$O$60),"")</f>
      </c>
      <c r="N43" s="78">
        <f>IF(AND('Mapa final'!$Y$61="Baja",'Mapa final'!$AA$61="Leve"),CONCATENATE("R8C",'Mapa final'!$O$61),"")</f>
      </c>
      <c r="O43" s="79">
        <f>IF(AND('Mapa final'!$Y$62="Baja",'Mapa final'!$AA$62="Leve"),CONCATENATE("R8C",'Mapa final'!$O$62),"")</f>
      </c>
      <c r="P43" s="68">
        <f>IF(AND('Mapa final'!$Y$57="Baja",'Mapa final'!$AA$57="Menor"),CONCATENATE("R8C",'Mapa final'!$O$57),"")</f>
      </c>
      <c r="Q43" s="69">
        <f>IF(AND('Mapa final'!$Y$58="Baja",'Mapa final'!$AA$58="Menor"),CONCATENATE("R8C",'Mapa final'!$O$58),"")</f>
      </c>
      <c r="R43" s="69">
        <f>IF(AND('Mapa final'!$Y$59="Baja",'Mapa final'!$AA$59="Menor"),CONCATENATE("R8C",'Mapa final'!$O$59),"")</f>
      </c>
      <c r="S43" s="69">
        <f>IF(AND('Mapa final'!$Y$60="Baja",'Mapa final'!$AA$60="Menor"),CONCATENATE("R8C",'Mapa final'!$O$60),"")</f>
      </c>
      <c r="T43" s="69">
        <f>IF(AND('Mapa final'!$Y$61="Baja",'Mapa final'!$AA$61="Menor"),CONCATENATE("R8C",'Mapa final'!$O$61),"")</f>
      </c>
      <c r="U43" s="70">
        <f>IF(AND('Mapa final'!$Y$62="Baja",'Mapa final'!$AA$62="Menor"),CONCATENATE("R8C",'Mapa final'!$O$62),"")</f>
      </c>
      <c r="V43" s="68">
        <f>IF(AND('Mapa final'!$Y$57="Baja",'Mapa final'!$AA$57="Moderado"),CONCATENATE("R8C",'Mapa final'!$O$57),"")</f>
      </c>
      <c r="W43" s="69">
        <f>IF(AND('Mapa final'!$Y$58="Baja",'Mapa final'!$AA$58="Moderado"),CONCATENATE("R8C",'Mapa final'!$O$58),"")</f>
      </c>
      <c r="X43" s="69">
        <f>IF(AND('Mapa final'!$Y$59="Baja",'Mapa final'!$AA$59="Moderado"),CONCATENATE("R8C",'Mapa final'!$O$59),"")</f>
      </c>
      <c r="Y43" s="69">
        <f>IF(AND('Mapa final'!$Y$60="Baja",'Mapa final'!$AA$60="Moderado"),CONCATENATE("R8C",'Mapa final'!$O$60),"")</f>
      </c>
      <c r="Z43" s="69">
        <f>IF(AND('Mapa final'!$Y$61="Baja",'Mapa final'!$AA$61="Moderado"),CONCATENATE("R8C",'Mapa final'!$O$61),"")</f>
      </c>
      <c r="AA43" s="70">
        <f>IF(AND('Mapa final'!$Y$62="Baja",'Mapa final'!$AA$62="Moderado"),CONCATENATE("R8C",'Mapa final'!$O$62),"")</f>
      </c>
      <c r="AB43" s="52">
        <f>IF(AND('Mapa final'!$Y$57="Baja",'Mapa final'!$AA$57="Mayor"),CONCATENATE("R8C",'Mapa final'!$O$57),"")</f>
      </c>
      <c r="AC43" s="53">
        <f>IF(AND('Mapa final'!$Y$58="Baja",'Mapa final'!$AA$58="Mayor"),CONCATENATE("R8C",'Mapa final'!$O$58),"")</f>
      </c>
      <c r="AD43" s="58">
        <f>IF(AND('Mapa final'!$Y$59="Baja",'Mapa final'!$AA$59="Mayor"),CONCATENATE("R8C",'Mapa final'!$O$59),"")</f>
      </c>
      <c r="AE43" s="58">
        <f>IF(AND('Mapa final'!$Y$60="Baja",'Mapa final'!$AA$60="Mayor"),CONCATENATE("R8C",'Mapa final'!$O$60),"")</f>
      </c>
      <c r="AF43" s="58">
        <f>IF(AND('Mapa final'!$Y$61="Baja",'Mapa final'!$AA$61="Mayor"),CONCATENATE("R8C",'Mapa final'!$O$61),"")</f>
      </c>
      <c r="AG43" s="54">
        <f>IF(AND('Mapa final'!$Y$62="Baja",'Mapa final'!$AA$62="Mayor"),CONCATENATE("R8C",'Mapa final'!$O$62),"")</f>
      </c>
      <c r="AH43" s="55">
        <f>IF(AND('Mapa final'!$Y$57="Baja",'Mapa final'!$AA$57="Catastrófico"),CONCATENATE("R8C",'Mapa final'!$O$57),"")</f>
      </c>
      <c r="AI43" s="56">
        <f>IF(AND('Mapa final'!$Y$58="Baja",'Mapa final'!$AA$58="Catastrófico"),CONCATENATE("R8C",'Mapa final'!$O$58),"")</f>
      </c>
      <c r="AJ43" s="56">
        <f>IF(AND('Mapa final'!$Y$59="Baja",'Mapa final'!$AA$59="Catastrófico"),CONCATENATE("R8C",'Mapa final'!$O$59),"")</f>
      </c>
      <c r="AK43" s="56">
        <f>IF(AND('Mapa final'!$Y$60="Baja",'Mapa final'!$AA$60="Catastrófico"),CONCATENATE("R8C",'Mapa final'!$O$60),"")</f>
      </c>
      <c r="AL43" s="56">
        <f>IF(AND('Mapa final'!$Y$61="Baja",'Mapa final'!$AA$61="Catastrófico"),CONCATENATE("R8C",'Mapa final'!$O$61),"")</f>
      </c>
      <c r="AM43" s="57">
        <f>IF(AND('Mapa final'!$Y$62="Baja",'Mapa final'!$AA$62="Catastrófico"),CONCATENATE("R8C",'Mapa final'!$O$62),"")</f>
      </c>
      <c r="AN43" s="84"/>
      <c r="AO43" s="360"/>
      <c r="AP43" s="361"/>
      <c r="AQ43" s="361"/>
      <c r="AR43" s="361"/>
      <c r="AS43" s="361"/>
      <c r="AT43" s="362"/>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76" ht="15" customHeight="1">
      <c r="A44" s="84"/>
      <c r="B44" s="238"/>
      <c r="C44" s="238"/>
      <c r="D44" s="239"/>
      <c r="E44" s="339"/>
      <c r="F44" s="340"/>
      <c r="G44" s="340"/>
      <c r="H44" s="340"/>
      <c r="I44" s="338"/>
      <c r="J44" s="77">
        <f>IF(AND('Mapa final'!$Y$63="Baja",'Mapa final'!$AA$63="Leve"),CONCATENATE("R9C",'Mapa final'!$O$63),"")</f>
      </c>
      <c r="K44" s="78">
        <f>IF(AND('Mapa final'!$Y$64="Baja",'Mapa final'!$AA$64="Leve"),CONCATENATE("R9C",'Mapa final'!$O$64),"")</f>
      </c>
      <c r="L44" s="78">
        <f>IF(AND('Mapa final'!$Y$65="Baja",'Mapa final'!$AA$65="Leve"),CONCATENATE("R9C",'Mapa final'!$O$65),"")</f>
      </c>
      <c r="M44" s="78">
        <f>IF(AND('Mapa final'!$Y$66="Baja",'Mapa final'!$AA$66="Leve"),CONCATENATE("R9C",'Mapa final'!$O$66),"")</f>
      </c>
      <c r="N44" s="78">
        <f>IF(AND('Mapa final'!$Y$67="Baja",'Mapa final'!$AA$67="Leve"),CONCATENATE("R9C",'Mapa final'!$O$67),"")</f>
      </c>
      <c r="O44" s="79">
        <f>IF(AND('Mapa final'!$Y$68="Baja",'Mapa final'!$AA$68="Leve"),CONCATENATE("R9C",'Mapa final'!$O$68),"")</f>
      </c>
      <c r="P44" s="68">
        <f>IF(AND('Mapa final'!$Y$63="Baja",'Mapa final'!$AA$63="Menor"),CONCATENATE("R9C",'Mapa final'!$O$63),"")</f>
      </c>
      <c r="Q44" s="69">
        <f>IF(AND('Mapa final'!$Y$64="Baja",'Mapa final'!$AA$64="Menor"),CONCATENATE("R9C",'Mapa final'!$O$64),"")</f>
      </c>
      <c r="R44" s="69">
        <f>IF(AND('Mapa final'!$Y$65="Baja",'Mapa final'!$AA$65="Menor"),CONCATENATE("R9C",'Mapa final'!$O$65),"")</f>
      </c>
      <c r="S44" s="69">
        <f>IF(AND('Mapa final'!$Y$66="Baja",'Mapa final'!$AA$66="Menor"),CONCATENATE("R9C",'Mapa final'!$O$66),"")</f>
      </c>
      <c r="T44" s="69">
        <f>IF(AND('Mapa final'!$Y$67="Baja",'Mapa final'!$AA$67="Menor"),CONCATENATE("R9C",'Mapa final'!$O$67),"")</f>
      </c>
      <c r="U44" s="70">
        <f>IF(AND('Mapa final'!$Y$68="Baja",'Mapa final'!$AA$68="Menor"),CONCATENATE("R9C",'Mapa final'!$O$68),"")</f>
      </c>
      <c r="V44" s="68">
        <f>IF(AND('Mapa final'!$Y$63="Baja",'Mapa final'!$AA$63="Moderado"),CONCATENATE("R9C",'Mapa final'!$O$63),"")</f>
      </c>
      <c r="W44" s="69">
        <f>IF(AND('Mapa final'!$Y$64="Baja",'Mapa final'!$AA$64="Moderado"),CONCATENATE("R9C",'Mapa final'!$O$64),"")</f>
      </c>
      <c r="X44" s="69">
        <f>IF(AND('Mapa final'!$Y$65="Baja",'Mapa final'!$AA$65="Moderado"),CONCATENATE("R9C",'Mapa final'!$O$65),"")</f>
      </c>
      <c r="Y44" s="69">
        <f>IF(AND('Mapa final'!$Y$66="Baja",'Mapa final'!$AA$66="Moderado"),CONCATENATE("R9C",'Mapa final'!$O$66),"")</f>
      </c>
      <c r="Z44" s="69">
        <f>IF(AND('Mapa final'!$Y$67="Baja",'Mapa final'!$AA$67="Moderado"),CONCATENATE("R9C",'Mapa final'!$O$67),"")</f>
      </c>
      <c r="AA44" s="70">
        <f>IF(AND('Mapa final'!$Y$68="Baja",'Mapa final'!$AA$68="Moderado"),CONCATENATE("R9C",'Mapa final'!$O$68),"")</f>
      </c>
      <c r="AB44" s="52">
        <f>IF(AND('Mapa final'!$Y$63="Baja",'Mapa final'!$AA$63="Mayor"),CONCATENATE("R9C",'Mapa final'!$O$63),"")</f>
      </c>
      <c r="AC44" s="53">
        <f>IF(AND('Mapa final'!$Y$64="Baja",'Mapa final'!$AA$64="Mayor"),CONCATENATE("R9C",'Mapa final'!$O$64),"")</f>
      </c>
      <c r="AD44" s="58">
        <f>IF(AND('Mapa final'!$Y$65="Baja",'Mapa final'!$AA$65="Mayor"),CONCATENATE("R9C",'Mapa final'!$O$65),"")</f>
      </c>
      <c r="AE44" s="58">
        <f>IF(AND('Mapa final'!$Y$66="Baja",'Mapa final'!$AA$66="Mayor"),CONCATENATE("R9C",'Mapa final'!$O$66),"")</f>
      </c>
      <c r="AF44" s="58">
        <f>IF(AND('Mapa final'!$Y$67="Baja",'Mapa final'!$AA$67="Mayor"),CONCATENATE("R9C",'Mapa final'!$O$67),"")</f>
      </c>
      <c r="AG44" s="54">
        <f>IF(AND('Mapa final'!$Y$68="Baja",'Mapa final'!$AA$68="Mayor"),CONCATENATE("R9C",'Mapa final'!$O$68),"")</f>
      </c>
      <c r="AH44" s="55">
        <f>IF(AND('Mapa final'!$Y$63="Baja",'Mapa final'!$AA$63="Catastrófico"),CONCATENATE("R9C",'Mapa final'!$O$63),"")</f>
      </c>
      <c r="AI44" s="56">
        <f>IF(AND('Mapa final'!$Y$64="Baja",'Mapa final'!$AA$64="Catastrófico"),CONCATENATE("R9C",'Mapa final'!$O$64),"")</f>
      </c>
      <c r="AJ44" s="56">
        <f>IF(AND('Mapa final'!$Y$65="Baja",'Mapa final'!$AA$65="Catastrófico"),CONCATENATE("R9C",'Mapa final'!$O$65),"")</f>
      </c>
      <c r="AK44" s="56">
        <f>IF(AND('Mapa final'!$Y$66="Baja",'Mapa final'!$AA$66="Catastrófico"),CONCATENATE("R9C",'Mapa final'!$O$66),"")</f>
      </c>
      <c r="AL44" s="56">
        <f>IF(AND('Mapa final'!$Y$67="Baja",'Mapa final'!$AA$67="Catastrófico"),CONCATENATE("R9C",'Mapa final'!$O$67),"")</f>
      </c>
      <c r="AM44" s="57">
        <f>IF(AND('Mapa final'!$Y$68="Baja",'Mapa final'!$AA$68="Catastrófico"),CONCATENATE("R9C",'Mapa final'!$O$68),"")</f>
      </c>
      <c r="AN44" s="84"/>
      <c r="AO44" s="360"/>
      <c r="AP44" s="361"/>
      <c r="AQ44" s="361"/>
      <c r="AR44" s="361"/>
      <c r="AS44" s="361"/>
      <c r="AT44" s="362"/>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46" ht="15.75" customHeight="1" thickBot="1">
      <c r="A45" s="84"/>
      <c r="B45" s="238"/>
      <c r="C45" s="238"/>
      <c r="D45" s="239"/>
      <c r="E45" s="341"/>
      <c r="F45" s="342"/>
      <c r="G45" s="342"/>
      <c r="H45" s="342"/>
      <c r="I45" s="342"/>
      <c r="J45" s="80">
        <f>IF(AND('Mapa final'!$Y$69="Baja",'Mapa final'!$AA$69="Leve"),CONCATENATE("R10C",'Mapa final'!$O$69),"")</f>
      </c>
      <c r="K45" s="81">
        <f>IF(AND('Mapa final'!$Y$70="Baja",'Mapa final'!$AA$70="Leve"),CONCATENATE("R10C",'Mapa final'!$O$70),"")</f>
      </c>
      <c r="L45" s="81">
        <f>IF(AND('Mapa final'!$Y$71="Baja",'Mapa final'!$AA$71="Leve"),CONCATENATE("R10C",'Mapa final'!$O$71),"")</f>
      </c>
      <c r="M45" s="81">
        <f>IF(AND('Mapa final'!$Y$72="Baja",'Mapa final'!$AA$72="Leve"),CONCATENATE("R10C",'Mapa final'!$O$72),"")</f>
      </c>
      <c r="N45" s="81">
        <f>IF(AND('Mapa final'!$Y$73="Baja",'Mapa final'!$AA$73="Leve"),CONCATENATE("R10C",'Mapa final'!$O$73),"")</f>
      </c>
      <c r="O45" s="82">
        <f>IF(AND('Mapa final'!$Y$74="Baja",'Mapa final'!$AA$74="Leve"),CONCATENATE("R10C",'Mapa final'!$O$74),"")</f>
      </c>
      <c r="P45" s="68">
        <f>IF(AND('Mapa final'!$Y$69="Baja",'Mapa final'!$AA$69="Menor"),CONCATENATE("R10C",'Mapa final'!$O$69),"")</f>
      </c>
      <c r="Q45" s="69">
        <f>IF(AND('Mapa final'!$Y$70="Baja",'Mapa final'!$AA$70="Menor"),CONCATENATE("R10C",'Mapa final'!$O$70),"")</f>
      </c>
      <c r="R45" s="69">
        <f>IF(AND('Mapa final'!$Y$71="Baja",'Mapa final'!$AA$71="Menor"),CONCATENATE("R10C",'Mapa final'!$O$71),"")</f>
      </c>
      <c r="S45" s="69">
        <f>IF(AND('Mapa final'!$Y$72="Baja",'Mapa final'!$AA$72="Menor"),CONCATENATE("R10C",'Mapa final'!$O$72),"")</f>
      </c>
      <c r="T45" s="69">
        <f>IF(AND('Mapa final'!$Y$73="Baja",'Mapa final'!$AA$73="Menor"),CONCATENATE("R10C",'Mapa final'!$O$73),"")</f>
      </c>
      <c r="U45" s="70">
        <f>IF(AND('Mapa final'!$Y$74="Baja",'Mapa final'!$AA$74="Menor"),CONCATENATE("R10C",'Mapa final'!$O$74),"")</f>
      </c>
      <c r="V45" s="71">
        <f>IF(AND('Mapa final'!$Y$69="Baja",'Mapa final'!$AA$69="Moderado"),CONCATENATE("R10C",'Mapa final'!$O$69),"")</f>
      </c>
      <c r="W45" s="72">
        <f>IF(AND('Mapa final'!$Y$70="Baja",'Mapa final'!$AA$70="Moderado"),CONCATENATE("R10C",'Mapa final'!$O$70),"")</f>
      </c>
      <c r="X45" s="72">
        <f>IF(AND('Mapa final'!$Y$71="Baja",'Mapa final'!$AA$71="Moderado"),CONCATENATE("R10C",'Mapa final'!$O$71),"")</f>
      </c>
      <c r="Y45" s="72">
        <f>IF(AND('Mapa final'!$Y$72="Baja",'Mapa final'!$AA$72="Moderado"),CONCATENATE("R10C",'Mapa final'!$O$72),"")</f>
      </c>
      <c r="Z45" s="72">
        <f>IF(AND('Mapa final'!$Y$73="Baja",'Mapa final'!$AA$73="Moderado"),CONCATENATE("R10C",'Mapa final'!$O$73),"")</f>
      </c>
      <c r="AA45" s="73">
        <f>IF(AND('Mapa final'!$Y$74="Baja",'Mapa final'!$AA$74="Moderado"),CONCATENATE("R10C",'Mapa final'!$O$74),"")</f>
      </c>
      <c r="AB45" s="59">
        <f>IF(AND('Mapa final'!$Y$69="Baja",'Mapa final'!$AA$69="Mayor"),CONCATENATE("R10C",'Mapa final'!$O$69),"")</f>
      </c>
      <c r="AC45" s="60">
        <f>IF(AND('Mapa final'!$Y$70="Baja",'Mapa final'!$AA$70="Mayor"),CONCATENATE("R10C",'Mapa final'!$O$70),"")</f>
      </c>
      <c r="AD45" s="60">
        <f>IF(AND('Mapa final'!$Y$71="Baja",'Mapa final'!$AA$71="Mayor"),CONCATENATE("R10C",'Mapa final'!$O$71),"")</f>
      </c>
      <c r="AE45" s="60">
        <f>IF(AND('Mapa final'!$Y$72="Baja",'Mapa final'!$AA$72="Mayor"),CONCATENATE("R10C",'Mapa final'!$O$72),"")</f>
      </c>
      <c r="AF45" s="60">
        <f>IF(AND('Mapa final'!$Y$73="Baja",'Mapa final'!$AA$73="Mayor"),CONCATENATE("R10C",'Mapa final'!$O$73),"")</f>
      </c>
      <c r="AG45" s="61">
        <f>IF(AND('Mapa final'!$Y$74="Baja",'Mapa final'!$AA$74="Mayor"),CONCATENATE("R10C",'Mapa final'!$O$74),"")</f>
      </c>
      <c r="AH45" s="62">
        <f>IF(AND('Mapa final'!$Y$69="Baja",'Mapa final'!$AA$69="Catastrófico"),CONCATENATE("R10C",'Mapa final'!$O$69),"")</f>
      </c>
      <c r="AI45" s="63">
        <f>IF(AND('Mapa final'!$Y$70="Baja",'Mapa final'!$AA$70="Catastrófico"),CONCATENATE("R10C",'Mapa final'!$O$70),"")</f>
      </c>
      <c r="AJ45" s="63">
        <f>IF(AND('Mapa final'!$Y$71="Baja",'Mapa final'!$AA$71="Catastrófico"),CONCATENATE("R10C",'Mapa final'!$O$71),"")</f>
      </c>
      <c r="AK45" s="63">
        <f>IF(AND('Mapa final'!$Y$72="Baja",'Mapa final'!$AA$72="Catastrófico"),CONCATENATE("R10C",'Mapa final'!$O$72),"")</f>
      </c>
      <c r="AL45" s="63">
        <f>IF(AND('Mapa final'!$Y$73="Baja",'Mapa final'!$AA$73="Catastrófico"),CONCATENATE("R10C",'Mapa final'!$O$73),"")</f>
      </c>
      <c r="AM45" s="64">
        <f>IF(AND('Mapa final'!$Y$74="Baja",'Mapa final'!$AA$74="Catastrófico"),CONCATENATE("R10C",'Mapa final'!$O$74),"")</f>
      </c>
      <c r="AN45" s="84"/>
      <c r="AO45" s="363"/>
      <c r="AP45" s="364"/>
      <c r="AQ45" s="364"/>
      <c r="AR45" s="364"/>
      <c r="AS45" s="364"/>
      <c r="AT45" s="365"/>
    </row>
    <row r="46" spans="1:80" ht="46.5" customHeight="1">
      <c r="A46" s="84"/>
      <c r="B46" s="238"/>
      <c r="C46" s="238"/>
      <c r="D46" s="239"/>
      <c r="E46" s="335" t="s">
        <v>113</v>
      </c>
      <c r="F46" s="336"/>
      <c r="G46" s="336"/>
      <c r="H46" s="336"/>
      <c r="I46" s="354"/>
      <c r="J46" s="74">
        <f>IF(AND('Mapa final'!$Y$15="Muy Baja",'Mapa final'!$AA$15="Leve"),CONCATENATE("R1C",'Mapa final'!$O$15),"")</f>
      </c>
      <c r="K46" s="75">
        <f>IF(AND('Mapa final'!$Y$16="Muy Baja",'Mapa final'!$AA$16="Leve"),CONCATENATE("R1C",'Mapa final'!$O$16),"")</f>
      </c>
      <c r="L46" s="75">
        <f>IF(AND('Mapa final'!$Y$17="Muy Baja",'Mapa final'!$AA$17="Leve"),CONCATENATE("R1C",'Mapa final'!$O$17),"")</f>
      </c>
      <c r="M46" s="75">
        <f>IF(AND('Mapa final'!$Y$18="Muy Baja",'Mapa final'!$AA$18="Leve"),CONCATENATE("R1C",'Mapa final'!$O$18),"")</f>
      </c>
      <c r="N46" s="75">
        <f>IF(AND('Mapa final'!$Y$19="Muy Baja",'Mapa final'!$AA$19="Leve"),CONCATENATE("R1C",'Mapa final'!$O$19),"")</f>
      </c>
      <c r="O46" s="76">
        <f>IF(AND('Mapa final'!$Y$20="Muy Baja",'Mapa final'!$AA$20="Leve"),CONCATENATE("R1C",'Mapa final'!$O$20),"")</f>
      </c>
      <c r="P46" s="74">
        <f>IF(AND('Mapa final'!$Y$15="Muy Baja",'Mapa final'!$AA$15="Menor"),CONCATENATE("R1C",'Mapa final'!$O$15),"")</f>
      </c>
      <c r="Q46" s="75">
        <f>IF(AND('Mapa final'!$Y$16="Muy Baja",'Mapa final'!$AA$16="Menor"),CONCATENATE("R1C",'Mapa final'!$O$16),"")</f>
      </c>
      <c r="R46" s="75">
        <f>IF(AND('Mapa final'!$Y$17="Muy Baja",'Mapa final'!$AA$17="Menor"),CONCATENATE("R1C",'Mapa final'!$O$17),"")</f>
      </c>
      <c r="S46" s="75">
        <f>IF(AND('Mapa final'!$Y$18="Muy Baja",'Mapa final'!$AA$18="Menor"),CONCATENATE("R1C",'Mapa final'!$O$18),"")</f>
      </c>
      <c r="T46" s="75">
        <f>IF(AND('Mapa final'!$Y$19="Muy Baja",'Mapa final'!$AA$19="Menor"),CONCATENATE("R1C",'Mapa final'!$O$19),"")</f>
      </c>
      <c r="U46" s="76">
        <f>IF(AND('Mapa final'!$Y$20="Muy Baja",'Mapa final'!$AA$20="Menor"),CONCATENATE("R1C",'Mapa final'!$O$20),"")</f>
      </c>
      <c r="V46" s="65">
        <f>IF(AND('Mapa final'!$Y$15="Muy Baja",'Mapa final'!$AA$15="Moderado"),CONCATENATE("R1C",'Mapa final'!$O$15),"")</f>
      </c>
      <c r="W46" s="83">
        <f>IF(AND('Mapa final'!$Y$16="Muy Baja",'Mapa final'!$AA$16="Moderado"),CONCATENATE("R1C",'Mapa final'!$O$16),"")</f>
      </c>
      <c r="X46" s="66">
        <f>IF(AND('Mapa final'!$Y$17="Muy Baja",'Mapa final'!$AA$17="Moderado"),CONCATENATE("R1C",'Mapa final'!$O$17),"")</f>
      </c>
      <c r="Y46" s="66">
        <f>IF(AND('Mapa final'!$Y$18="Muy Baja",'Mapa final'!$AA$18="Moderado"),CONCATENATE("R1C",'Mapa final'!$O$18),"")</f>
      </c>
      <c r="Z46" s="66">
        <f>IF(AND('Mapa final'!$Y$19="Muy Baja",'Mapa final'!$AA$19="Moderado"),CONCATENATE("R1C",'Mapa final'!$O$19),"")</f>
      </c>
      <c r="AA46" s="67">
        <f>IF(AND('Mapa final'!$Y$20="Muy Baja",'Mapa final'!$AA$20="Moderado"),CONCATENATE("R1C",'Mapa final'!$O$20),"")</f>
      </c>
      <c r="AB46" s="46">
        <f>IF(AND('Mapa final'!$Y$15="Muy Baja",'Mapa final'!$AA$15="Mayor"),CONCATENATE("R1C",'Mapa final'!$O$15),"")</f>
      </c>
      <c r="AC46" s="47">
        <f>IF(AND('Mapa final'!$Y$16="Muy Baja",'Mapa final'!$AA$16="Mayor"),CONCATENATE("R1C",'Mapa final'!$O$16),"")</f>
      </c>
      <c r="AD46" s="47" t="str">
        <f>IF(AND('Mapa final'!$Y$17="Muy Baja",'Mapa final'!$AA$17="Mayor"),CONCATENATE("R1C",'Mapa final'!$O$17),"")</f>
        <v>R1C3</v>
      </c>
      <c r="AE46" s="47">
        <f>IF(AND('Mapa final'!$Y$18="Muy Baja",'Mapa final'!$AA$18="Mayor"),CONCATENATE("R1C",'Mapa final'!$O$18),"")</f>
      </c>
      <c r="AF46" s="47">
        <f>IF(AND('Mapa final'!$Y$19="Muy Baja",'Mapa final'!$AA$19="Mayor"),CONCATENATE("R1C",'Mapa final'!$O$19),"")</f>
      </c>
      <c r="AG46" s="48">
        <f>IF(AND('Mapa final'!$Y$20="Muy Baja",'Mapa final'!$AA$20="Mayor"),CONCATENATE("R1C",'Mapa final'!$O$20),"")</f>
      </c>
      <c r="AH46" s="49">
        <f>IF(AND('Mapa final'!$Y$15="Muy Baja",'Mapa final'!$AA$15="Catastrófico"),CONCATENATE("R1C",'Mapa final'!$O$15),"")</f>
      </c>
      <c r="AI46" s="50">
        <f>IF(AND('Mapa final'!$Y$16="Muy Baja",'Mapa final'!$AA$16="Catastrófico"),CONCATENATE("R1C",'Mapa final'!$O$16),"")</f>
      </c>
      <c r="AJ46" s="50">
        <f>IF(AND('Mapa final'!$Y$17="Muy Baja",'Mapa final'!$AA$17="Catastrófico"),CONCATENATE("R1C",'Mapa final'!$O$17),"")</f>
      </c>
      <c r="AK46" s="50">
        <f>IF(AND('Mapa final'!$Y$18="Muy Baja",'Mapa final'!$AA$18="Catastrófico"),CONCATENATE("R1C",'Mapa final'!$O$18),"")</f>
      </c>
      <c r="AL46" s="50">
        <f>IF(AND('Mapa final'!$Y$19="Muy Baja",'Mapa final'!$AA$19="Catastrófico"),CONCATENATE("R1C",'Mapa final'!$O$19),"")</f>
      </c>
      <c r="AM46" s="51">
        <f>IF(AND('Mapa final'!$Y$20="Muy Baja",'Mapa final'!$AA$20="Catastrófico"),CONCATENATE("R1C",'Mapa final'!$O$20),"")</f>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c r="A47" s="84"/>
      <c r="B47" s="238"/>
      <c r="C47" s="238"/>
      <c r="D47" s="239"/>
      <c r="E47" s="337"/>
      <c r="F47" s="338"/>
      <c r="G47" s="338"/>
      <c r="H47" s="338"/>
      <c r="I47" s="355"/>
      <c r="J47" s="77">
        <f>IF(AND('Mapa final'!$Y$21="Muy Baja",'Mapa final'!$AA$21="Leve"),CONCATENATE("R2C",'Mapa final'!$O$21),"")</f>
      </c>
      <c r="K47" s="78">
        <f>IF(AND('Mapa final'!$Y$22="Muy Baja",'Mapa final'!$AA$22="Leve"),CONCATENATE("R2C",'Mapa final'!$O$22),"")</f>
      </c>
      <c r="L47" s="78">
        <f>IF(AND('Mapa final'!$Y$23="Muy Baja",'Mapa final'!$AA$23="Leve"),CONCATENATE("R2C",'Mapa final'!$O$23),"")</f>
      </c>
      <c r="M47" s="78">
        <f>IF(AND('Mapa final'!$Y$24="Muy Baja",'Mapa final'!$AA$24="Leve"),CONCATENATE("R2C",'Mapa final'!$O$24),"")</f>
      </c>
      <c r="N47" s="78">
        <f>IF(AND('Mapa final'!$Y$25="Muy Baja",'Mapa final'!$AA$25="Leve"),CONCATENATE("R2C",'Mapa final'!$O$25),"")</f>
      </c>
      <c r="O47" s="79">
        <f>IF(AND('Mapa final'!$Y$26="Muy Baja",'Mapa final'!$AA$26="Leve"),CONCATENATE("R2C",'Mapa final'!$O$26),"")</f>
      </c>
      <c r="P47" s="77">
        <f>IF(AND('Mapa final'!$Y$21="Muy Baja",'Mapa final'!$AA$21="Menor"),CONCATENATE("R2C",'Mapa final'!$O$21),"")</f>
      </c>
      <c r="Q47" s="78">
        <f>IF(AND('Mapa final'!$Y$22="Muy Baja",'Mapa final'!$AA$22="Menor"),CONCATENATE("R2C",'Mapa final'!$O$22),"")</f>
      </c>
      <c r="R47" s="78">
        <f>IF(AND('Mapa final'!$Y$23="Muy Baja",'Mapa final'!$AA$23="Menor"),CONCATENATE("R2C",'Mapa final'!$O$23),"")</f>
      </c>
      <c r="S47" s="78">
        <f>IF(AND('Mapa final'!$Y$24="Muy Baja",'Mapa final'!$AA$24="Menor"),CONCATENATE("R2C",'Mapa final'!$O$24),"")</f>
      </c>
      <c r="T47" s="78">
        <f>IF(AND('Mapa final'!$Y$25="Muy Baja",'Mapa final'!$AA$25="Menor"),CONCATENATE("R2C",'Mapa final'!$O$25),"")</f>
      </c>
      <c r="U47" s="79">
        <f>IF(AND('Mapa final'!$Y$26="Muy Baja",'Mapa final'!$AA$26="Menor"),CONCATENATE("R2C",'Mapa final'!$O$26),"")</f>
      </c>
      <c r="V47" s="68">
        <f>IF(AND('Mapa final'!$Y$21="Muy Baja",'Mapa final'!$AA$21="Moderado"),CONCATENATE("R2C",'Mapa final'!$O$21),"")</f>
      </c>
      <c r="W47" s="69">
        <f>IF(AND('Mapa final'!$Y$22="Muy Baja",'Mapa final'!$AA$22="Moderado"),CONCATENATE("R2C",'Mapa final'!$O$22),"")</f>
      </c>
      <c r="X47" s="69">
        <f>IF(AND('Mapa final'!$Y$23="Muy Baja",'Mapa final'!$AA$23="Moderado"),CONCATENATE("R2C",'Mapa final'!$O$23),"")</f>
      </c>
      <c r="Y47" s="69">
        <f>IF(AND('Mapa final'!$Y$24="Muy Baja",'Mapa final'!$AA$24="Moderado"),CONCATENATE("R2C",'Mapa final'!$O$24),"")</f>
      </c>
      <c r="Z47" s="69">
        <f>IF(AND('Mapa final'!$Y$25="Muy Baja",'Mapa final'!$AA$25="Moderado"),CONCATENATE("R2C",'Mapa final'!$O$25),"")</f>
      </c>
      <c r="AA47" s="70">
        <f>IF(AND('Mapa final'!$Y$26="Muy Baja",'Mapa final'!$AA$26="Moderado"),CONCATENATE("R2C",'Mapa final'!$O$26),"")</f>
      </c>
      <c r="AB47" s="52">
        <f>IF(AND('Mapa final'!$Y$21="Muy Baja",'Mapa final'!$AA$21="Mayor"),CONCATENATE("R2C",'Mapa final'!$O$21),"")</f>
      </c>
      <c r="AC47" s="53">
        <f>IF(AND('Mapa final'!$Y$22="Muy Baja",'Mapa final'!$AA$22="Mayor"),CONCATENATE("R2C",'Mapa final'!$O$22),"")</f>
      </c>
      <c r="AD47" s="53">
        <f>IF(AND('Mapa final'!$Y$23="Muy Baja",'Mapa final'!$AA$23="Mayor"),CONCATENATE("R2C",'Mapa final'!$O$23),"")</f>
      </c>
      <c r="AE47" s="53">
        <f>IF(AND('Mapa final'!$Y$24="Muy Baja",'Mapa final'!$AA$24="Mayor"),CONCATENATE("R2C",'Mapa final'!$O$24),"")</f>
      </c>
      <c r="AF47" s="53">
        <f>IF(AND('Mapa final'!$Y$25="Muy Baja",'Mapa final'!$AA$25="Mayor"),CONCATENATE("R2C",'Mapa final'!$O$25),"")</f>
      </c>
      <c r="AG47" s="54">
        <f>IF(AND('Mapa final'!$Y$26="Muy Baja",'Mapa final'!$AA$26="Mayor"),CONCATENATE("R2C",'Mapa final'!$O$26),"")</f>
      </c>
      <c r="AH47" s="55">
        <f>IF(AND('Mapa final'!$Y$21="Muy Baja",'Mapa final'!$AA$21="Catastrófico"),CONCATENATE("R2C",'Mapa final'!$O$21),"")</f>
      </c>
      <c r="AI47" s="56">
        <f>IF(AND('Mapa final'!$Y$22="Muy Baja",'Mapa final'!$AA$22="Catastrófico"),CONCATENATE("R2C",'Mapa final'!$O$22),"")</f>
      </c>
      <c r="AJ47" s="56">
        <f>IF(AND('Mapa final'!$Y$23="Muy Baja",'Mapa final'!$AA$23="Catastrófico"),CONCATENATE("R2C",'Mapa final'!$O$23),"")</f>
      </c>
      <c r="AK47" s="56">
        <f>IF(AND('Mapa final'!$Y$24="Muy Baja",'Mapa final'!$AA$24="Catastrófico"),CONCATENATE("R2C",'Mapa final'!$O$24),"")</f>
      </c>
      <c r="AL47" s="56">
        <f>IF(AND('Mapa final'!$Y$25="Muy Baja",'Mapa final'!$AA$25="Catastrófico"),CONCATENATE("R2C",'Mapa final'!$O$25),"")</f>
      </c>
      <c r="AM47" s="57">
        <f>IF(AND('Mapa final'!$Y$26="Muy Baja",'Mapa final'!$AA$26="Catastrófico"),CONCATENATE("R2C",'Mapa final'!$O$26),"")</f>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c r="A48" s="84"/>
      <c r="B48" s="238"/>
      <c r="C48" s="238"/>
      <c r="D48" s="239"/>
      <c r="E48" s="337"/>
      <c r="F48" s="338"/>
      <c r="G48" s="338"/>
      <c r="H48" s="338"/>
      <c r="I48" s="355"/>
      <c r="J48" s="77">
        <f>IF(AND('Mapa final'!$Y$27="Muy Baja",'Mapa final'!$AA$27="Leve"),CONCATENATE("R3C",'Mapa final'!$O$27),"")</f>
      </c>
      <c r="K48" s="78">
        <f>IF(AND('Mapa final'!$Y$28="Muy Baja",'Mapa final'!$AA$28="Leve"),CONCATENATE("R3C",'Mapa final'!$O$28),"")</f>
      </c>
      <c r="L48" s="78">
        <f>IF(AND('Mapa final'!$Y$29="Muy Baja",'Mapa final'!$AA$29="Leve"),CONCATENATE("R3C",'Mapa final'!$O$29),"")</f>
      </c>
      <c r="M48" s="78">
        <f>IF(AND('Mapa final'!$Y$30="Muy Baja",'Mapa final'!$AA$30="Leve"),CONCATENATE("R3C",'Mapa final'!$O$30),"")</f>
      </c>
      <c r="N48" s="78">
        <f>IF(AND('Mapa final'!$Y$31="Muy Baja",'Mapa final'!$AA$31="Leve"),CONCATENATE("R3C",'Mapa final'!$O$31),"")</f>
      </c>
      <c r="O48" s="79">
        <f>IF(AND('Mapa final'!$Y$32="Muy Baja",'Mapa final'!$AA$32="Leve"),CONCATENATE("R3C",'Mapa final'!$O$32),"")</f>
      </c>
      <c r="P48" s="77">
        <f>IF(AND('Mapa final'!$Y$27="Muy Baja",'Mapa final'!$AA$27="Menor"),CONCATENATE("R3C",'Mapa final'!$O$27),"")</f>
      </c>
      <c r="Q48" s="78">
        <f>IF(AND('Mapa final'!$Y$28="Muy Baja",'Mapa final'!$AA$28="Menor"),CONCATENATE("R3C",'Mapa final'!$O$28),"")</f>
      </c>
      <c r="R48" s="78">
        <f>IF(AND('Mapa final'!$Y$29="Muy Baja",'Mapa final'!$AA$29="Menor"),CONCATENATE("R3C",'Mapa final'!$O$29),"")</f>
      </c>
      <c r="S48" s="78">
        <f>IF(AND('Mapa final'!$Y$30="Muy Baja",'Mapa final'!$AA$30="Menor"),CONCATENATE("R3C",'Mapa final'!$O$30),"")</f>
      </c>
      <c r="T48" s="78">
        <f>IF(AND('Mapa final'!$Y$31="Muy Baja",'Mapa final'!$AA$31="Menor"),CONCATENATE("R3C",'Mapa final'!$O$31),"")</f>
      </c>
      <c r="U48" s="79">
        <f>IF(AND('Mapa final'!$Y$32="Muy Baja",'Mapa final'!$AA$32="Menor"),CONCATENATE("R3C",'Mapa final'!$O$32),"")</f>
      </c>
      <c r="V48" s="68">
        <f>IF(AND('Mapa final'!$Y$27="Muy Baja",'Mapa final'!$AA$27="Moderado"),CONCATENATE("R3C",'Mapa final'!$O$27),"")</f>
      </c>
      <c r="W48" s="69">
        <f>IF(AND('Mapa final'!$Y$28="Muy Baja",'Mapa final'!$AA$28="Moderado"),CONCATENATE("R3C",'Mapa final'!$O$28),"")</f>
      </c>
      <c r="X48" s="69">
        <f>IF(AND('Mapa final'!$Y$29="Muy Baja",'Mapa final'!$AA$29="Moderado"),CONCATENATE("R3C",'Mapa final'!$O$29),"")</f>
      </c>
      <c r="Y48" s="69">
        <f>IF(AND('Mapa final'!$Y$30="Muy Baja",'Mapa final'!$AA$30="Moderado"),CONCATENATE("R3C",'Mapa final'!$O$30),"")</f>
      </c>
      <c r="Z48" s="69">
        <f>IF(AND('Mapa final'!$Y$31="Muy Baja",'Mapa final'!$AA$31="Moderado"),CONCATENATE("R3C",'Mapa final'!$O$31),"")</f>
      </c>
      <c r="AA48" s="70">
        <f>IF(AND('Mapa final'!$Y$32="Muy Baja",'Mapa final'!$AA$32="Moderado"),CONCATENATE("R3C",'Mapa final'!$O$32),"")</f>
      </c>
      <c r="AB48" s="52">
        <f>IF(AND('Mapa final'!$Y$27="Muy Baja",'Mapa final'!$AA$27="Mayor"),CONCATENATE("R3C",'Mapa final'!$O$27),"")</f>
      </c>
      <c r="AC48" s="53">
        <f>IF(AND('Mapa final'!$Y$28="Muy Baja",'Mapa final'!$AA$28="Mayor"),CONCATENATE("R3C",'Mapa final'!$O$28),"")</f>
      </c>
      <c r="AD48" s="53">
        <f>IF(AND('Mapa final'!$Y$29="Muy Baja",'Mapa final'!$AA$29="Mayor"),CONCATENATE("R3C",'Mapa final'!$O$29),"")</f>
      </c>
      <c r="AE48" s="53">
        <f>IF(AND('Mapa final'!$Y$30="Muy Baja",'Mapa final'!$AA$30="Mayor"),CONCATENATE("R3C",'Mapa final'!$O$30),"")</f>
      </c>
      <c r="AF48" s="53">
        <f>IF(AND('Mapa final'!$Y$31="Muy Baja",'Mapa final'!$AA$31="Mayor"),CONCATENATE("R3C",'Mapa final'!$O$31),"")</f>
      </c>
      <c r="AG48" s="54">
        <f>IF(AND('Mapa final'!$Y$32="Muy Baja",'Mapa final'!$AA$32="Mayor"),CONCATENATE("R3C",'Mapa final'!$O$32),"")</f>
      </c>
      <c r="AH48" s="55">
        <f>IF(AND('Mapa final'!$Y$27="Muy Baja",'Mapa final'!$AA$27="Catastrófico"),CONCATENATE("R3C",'Mapa final'!$O$27),"")</f>
      </c>
      <c r="AI48" s="56">
        <f>IF(AND('Mapa final'!$Y$28="Muy Baja",'Mapa final'!$AA$28="Catastrófico"),CONCATENATE("R3C",'Mapa final'!$O$28),"")</f>
      </c>
      <c r="AJ48" s="56">
        <f>IF(AND('Mapa final'!$Y$29="Muy Baja",'Mapa final'!$AA$29="Catastrófico"),CONCATENATE("R3C",'Mapa final'!$O$29),"")</f>
      </c>
      <c r="AK48" s="56">
        <f>IF(AND('Mapa final'!$Y$30="Muy Baja",'Mapa final'!$AA$30="Catastrófico"),CONCATENATE("R3C",'Mapa final'!$O$30),"")</f>
      </c>
      <c r="AL48" s="56">
        <f>IF(AND('Mapa final'!$Y$31="Muy Baja",'Mapa final'!$AA$31="Catastrófico"),CONCATENATE("R3C",'Mapa final'!$O$31),"")</f>
      </c>
      <c r="AM48" s="57">
        <f>IF(AND('Mapa final'!$Y$32="Muy Baja",'Mapa final'!$AA$32="Catastrófico"),CONCATENATE("R3C",'Mapa final'!$O$32),"")</f>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c r="A49" s="84"/>
      <c r="B49" s="238"/>
      <c r="C49" s="238"/>
      <c r="D49" s="239"/>
      <c r="E49" s="339"/>
      <c r="F49" s="340"/>
      <c r="G49" s="340"/>
      <c r="H49" s="340"/>
      <c r="I49" s="355"/>
      <c r="J49" s="77">
        <f>IF(AND('Mapa final'!$Y$33="Muy Baja",'Mapa final'!$AA$33="Leve"),CONCATENATE("R4C",'Mapa final'!$O$33),"")</f>
      </c>
      <c r="K49" s="78">
        <f>IF(AND('Mapa final'!$Y$34="Muy Baja",'Mapa final'!$AA$34="Leve"),CONCATENATE("R4C",'Mapa final'!$O$34),"")</f>
      </c>
      <c r="L49" s="78">
        <f>IF(AND('Mapa final'!$Y$35="Muy Baja",'Mapa final'!$AA$35="Leve"),CONCATENATE("R4C",'Mapa final'!$O$35),"")</f>
      </c>
      <c r="M49" s="78">
        <f>IF(AND('Mapa final'!$Y$36="Muy Baja",'Mapa final'!$AA$36="Leve"),CONCATENATE("R4C",'Mapa final'!$O$36),"")</f>
      </c>
      <c r="N49" s="78">
        <f>IF(AND('Mapa final'!$Y$37="Muy Baja",'Mapa final'!$AA$37="Leve"),CONCATENATE("R4C",'Mapa final'!$O$37),"")</f>
      </c>
      <c r="O49" s="79">
        <f>IF(AND('Mapa final'!$Y$38="Muy Baja",'Mapa final'!$AA$38="Leve"),CONCATENATE("R4C",'Mapa final'!$O$38),"")</f>
      </c>
      <c r="P49" s="77">
        <f>IF(AND('Mapa final'!$Y$33="Muy Baja",'Mapa final'!$AA$33="Menor"),CONCATENATE("R4C",'Mapa final'!$O$33),"")</f>
      </c>
      <c r="Q49" s="78">
        <f>IF(AND('Mapa final'!$Y$34="Muy Baja",'Mapa final'!$AA$34="Menor"),CONCATENATE("R4C",'Mapa final'!$O$34),"")</f>
      </c>
      <c r="R49" s="78">
        <f>IF(AND('Mapa final'!$Y$35="Muy Baja",'Mapa final'!$AA$35="Menor"),CONCATENATE("R4C",'Mapa final'!$O$35),"")</f>
      </c>
      <c r="S49" s="78">
        <f>IF(AND('Mapa final'!$Y$36="Muy Baja",'Mapa final'!$AA$36="Menor"),CONCATENATE("R4C",'Mapa final'!$O$36),"")</f>
      </c>
      <c r="T49" s="78">
        <f>IF(AND('Mapa final'!$Y$37="Muy Baja",'Mapa final'!$AA$37="Menor"),CONCATENATE("R4C",'Mapa final'!$O$37),"")</f>
      </c>
      <c r="U49" s="79">
        <f>IF(AND('Mapa final'!$Y$38="Muy Baja",'Mapa final'!$AA$38="Menor"),CONCATENATE("R4C",'Mapa final'!$O$38),"")</f>
      </c>
      <c r="V49" s="68">
        <f>IF(AND('Mapa final'!$Y$33="Muy Baja",'Mapa final'!$AA$33="Moderado"),CONCATENATE("R4C",'Mapa final'!$O$33),"")</f>
      </c>
      <c r="W49" s="69">
        <f>IF(AND('Mapa final'!$Y$34="Muy Baja",'Mapa final'!$AA$34="Moderado"),CONCATENATE("R4C",'Mapa final'!$O$34),"")</f>
      </c>
      <c r="X49" s="69">
        <f>IF(AND('Mapa final'!$Y$35="Muy Baja",'Mapa final'!$AA$35="Moderado"),CONCATENATE("R4C",'Mapa final'!$O$35),"")</f>
      </c>
      <c r="Y49" s="69">
        <f>IF(AND('Mapa final'!$Y$36="Muy Baja",'Mapa final'!$AA$36="Moderado"),CONCATENATE("R4C",'Mapa final'!$O$36),"")</f>
      </c>
      <c r="Z49" s="69">
        <f>IF(AND('Mapa final'!$Y$37="Muy Baja",'Mapa final'!$AA$37="Moderado"),CONCATENATE("R4C",'Mapa final'!$O$37),"")</f>
      </c>
      <c r="AA49" s="70">
        <f>IF(AND('Mapa final'!$Y$38="Muy Baja",'Mapa final'!$AA$38="Moderado"),CONCATENATE("R4C",'Mapa final'!$O$38),"")</f>
      </c>
      <c r="AB49" s="52">
        <f>IF(AND('Mapa final'!$Y$33="Muy Baja",'Mapa final'!$AA$33="Mayor"),CONCATENATE("R4C",'Mapa final'!$O$33),"")</f>
      </c>
      <c r="AC49" s="53">
        <f>IF(AND('Mapa final'!$Y$34="Muy Baja",'Mapa final'!$AA$34="Mayor"),CONCATENATE("R4C",'Mapa final'!$O$34),"")</f>
      </c>
      <c r="AD49" s="53">
        <f>IF(AND('Mapa final'!$Y$35="Muy Baja",'Mapa final'!$AA$35="Mayor"),CONCATENATE("R4C",'Mapa final'!$O$35),"")</f>
      </c>
      <c r="AE49" s="53">
        <f>IF(AND('Mapa final'!$Y$36="Muy Baja",'Mapa final'!$AA$36="Mayor"),CONCATENATE("R4C",'Mapa final'!$O$36),"")</f>
      </c>
      <c r="AF49" s="53">
        <f>IF(AND('Mapa final'!$Y$37="Muy Baja",'Mapa final'!$AA$37="Mayor"),CONCATENATE("R4C",'Mapa final'!$O$37),"")</f>
      </c>
      <c r="AG49" s="54">
        <f>IF(AND('Mapa final'!$Y$38="Muy Baja",'Mapa final'!$AA$38="Mayor"),CONCATENATE("R4C",'Mapa final'!$O$38),"")</f>
      </c>
      <c r="AH49" s="55">
        <f>IF(AND('Mapa final'!$Y$33="Muy Baja",'Mapa final'!$AA$33="Catastrófico"),CONCATENATE("R4C",'Mapa final'!$O$33),"")</f>
      </c>
      <c r="AI49" s="56">
        <f>IF(AND('Mapa final'!$Y$34="Muy Baja",'Mapa final'!$AA$34="Catastrófico"),CONCATENATE("R4C",'Mapa final'!$O$34),"")</f>
      </c>
      <c r="AJ49" s="56">
        <f>IF(AND('Mapa final'!$Y$35="Muy Baja",'Mapa final'!$AA$35="Catastrófico"),CONCATENATE("R4C",'Mapa final'!$O$35),"")</f>
      </c>
      <c r="AK49" s="56">
        <f>IF(AND('Mapa final'!$Y$36="Muy Baja",'Mapa final'!$AA$36="Catastrófico"),CONCATENATE("R4C",'Mapa final'!$O$36),"")</f>
      </c>
      <c r="AL49" s="56">
        <f>IF(AND('Mapa final'!$Y$37="Muy Baja",'Mapa final'!$AA$37="Catastrófico"),CONCATENATE("R4C",'Mapa final'!$O$37),"")</f>
      </c>
      <c r="AM49" s="57">
        <f>IF(AND('Mapa final'!$Y$38="Muy Baja",'Mapa final'!$AA$38="Catastrófico"),CONCATENATE("R4C",'Mapa final'!$O$38),"")</f>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c r="A50" s="84"/>
      <c r="B50" s="238"/>
      <c r="C50" s="238"/>
      <c r="D50" s="239"/>
      <c r="E50" s="339"/>
      <c r="F50" s="340"/>
      <c r="G50" s="340"/>
      <c r="H50" s="340"/>
      <c r="I50" s="355"/>
      <c r="J50" s="77">
        <f>IF(AND('Mapa final'!$Y$39="Muy Baja",'Mapa final'!$AA$39="Leve"),CONCATENATE("R5C",'Mapa final'!$O$39),"")</f>
      </c>
      <c r="K50" s="78">
        <f>IF(AND('Mapa final'!$Y$40="Muy Baja",'Mapa final'!$AA$40="Leve"),CONCATENATE("R5C",'Mapa final'!$O$40),"")</f>
      </c>
      <c r="L50" s="78">
        <f>IF(AND('Mapa final'!$Y$41="Muy Baja",'Mapa final'!$AA$41="Leve"),CONCATENATE("R5C",'Mapa final'!$O$41),"")</f>
      </c>
      <c r="M50" s="78">
        <f>IF(AND('Mapa final'!$Y$42="Muy Baja",'Mapa final'!$AA$42="Leve"),CONCATENATE("R5C",'Mapa final'!$O$42),"")</f>
      </c>
      <c r="N50" s="78">
        <f>IF(AND('Mapa final'!$Y$43="Muy Baja",'Mapa final'!$AA$43="Leve"),CONCATENATE("R5C",'Mapa final'!$O$43),"")</f>
      </c>
      <c r="O50" s="79">
        <f>IF(AND('Mapa final'!$Y$44="Muy Baja",'Mapa final'!$AA$44="Leve"),CONCATENATE("R5C",'Mapa final'!$O$44),"")</f>
      </c>
      <c r="P50" s="77">
        <f>IF(AND('Mapa final'!$Y$39="Muy Baja",'Mapa final'!$AA$39="Menor"),CONCATENATE("R5C",'Mapa final'!$O$39),"")</f>
      </c>
      <c r="Q50" s="78">
        <f>IF(AND('Mapa final'!$Y$40="Muy Baja",'Mapa final'!$AA$40="Menor"),CONCATENATE("R5C",'Mapa final'!$O$40),"")</f>
      </c>
      <c r="R50" s="78">
        <f>IF(AND('Mapa final'!$Y$41="Muy Baja",'Mapa final'!$AA$41="Menor"),CONCATENATE("R5C",'Mapa final'!$O$41),"")</f>
      </c>
      <c r="S50" s="78">
        <f>IF(AND('Mapa final'!$Y$42="Muy Baja",'Mapa final'!$AA$42="Menor"),CONCATENATE("R5C",'Mapa final'!$O$42),"")</f>
      </c>
      <c r="T50" s="78">
        <f>IF(AND('Mapa final'!$Y$43="Muy Baja",'Mapa final'!$AA$43="Menor"),CONCATENATE("R5C",'Mapa final'!$O$43),"")</f>
      </c>
      <c r="U50" s="79">
        <f>IF(AND('Mapa final'!$Y$44="Muy Baja",'Mapa final'!$AA$44="Menor"),CONCATENATE("R5C",'Mapa final'!$O$44),"")</f>
      </c>
      <c r="V50" s="68">
        <f>IF(AND('Mapa final'!$Y$39="Muy Baja",'Mapa final'!$AA$39="Moderado"),CONCATENATE("R5C",'Mapa final'!$O$39),"")</f>
      </c>
      <c r="W50" s="69">
        <f>IF(AND('Mapa final'!$Y$40="Muy Baja",'Mapa final'!$AA$40="Moderado"),CONCATENATE("R5C",'Mapa final'!$O$40),"")</f>
      </c>
      <c r="X50" s="69">
        <f>IF(AND('Mapa final'!$Y$41="Muy Baja",'Mapa final'!$AA$41="Moderado"),CONCATENATE("R5C",'Mapa final'!$O$41),"")</f>
      </c>
      <c r="Y50" s="69">
        <f>IF(AND('Mapa final'!$Y$42="Muy Baja",'Mapa final'!$AA$42="Moderado"),CONCATENATE("R5C",'Mapa final'!$O$42),"")</f>
      </c>
      <c r="Z50" s="69">
        <f>IF(AND('Mapa final'!$Y$43="Muy Baja",'Mapa final'!$AA$43="Moderado"),CONCATENATE("R5C",'Mapa final'!$O$43),"")</f>
      </c>
      <c r="AA50" s="70">
        <f>IF(AND('Mapa final'!$Y$44="Muy Baja",'Mapa final'!$AA$44="Moderado"),CONCATENATE("R5C",'Mapa final'!$O$44),"")</f>
      </c>
      <c r="AB50" s="52">
        <f>IF(AND('Mapa final'!$Y$39="Muy Baja",'Mapa final'!$AA$39="Mayor"),CONCATENATE("R5C",'Mapa final'!$O$39),"")</f>
      </c>
      <c r="AC50" s="53">
        <f>IF(AND('Mapa final'!$Y$40="Muy Baja",'Mapa final'!$AA$40="Mayor"),CONCATENATE("R5C",'Mapa final'!$O$40),"")</f>
      </c>
      <c r="AD50" s="58">
        <f>IF(AND('Mapa final'!$Y$41="Muy Baja",'Mapa final'!$AA$41="Mayor"),CONCATENATE("R5C",'Mapa final'!$O$41),"")</f>
      </c>
      <c r="AE50" s="58">
        <f>IF(AND('Mapa final'!$Y$42="Muy Baja",'Mapa final'!$AA$42="Mayor"),CONCATENATE("R5C",'Mapa final'!$O$42),"")</f>
      </c>
      <c r="AF50" s="58">
        <f>IF(AND('Mapa final'!$Y$43="Muy Baja",'Mapa final'!$AA$43="Mayor"),CONCATENATE("R5C",'Mapa final'!$O$43),"")</f>
      </c>
      <c r="AG50" s="54">
        <f>IF(AND('Mapa final'!$Y$44="Muy Baja",'Mapa final'!$AA$44="Mayor"),CONCATENATE("R5C",'Mapa final'!$O$44),"")</f>
      </c>
      <c r="AH50" s="55">
        <f>IF(AND('Mapa final'!$Y$39="Muy Baja",'Mapa final'!$AA$39="Catastrófico"),CONCATENATE("R5C",'Mapa final'!$O$39),"")</f>
      </c>
      <c r="AI50" s="56">
        <f>IF(AND('Mapa final'!$Y$40="Muy Baja",'Mapa final'!$AA$40="Catastrófico"),CONCATENATE("R5C",'Mapa final'!$O$40),"")</f>
      </c>
      <c r="AJ50" s="56">
        <f>IF(AND('Mapa final'!$Y$41="Muy Baja",'Mapa final'!$AA$41="Catastrófico"),CONCATENATE("R5C",'Mapa final'!$O$41),"")</f>
      </c>
      <c r="AK50" s="56">
        <f>IF(AND('Mapa final'!$Y$42="Muy Baja",'Mapa final'!$AA$42="Catastrófico"),CONCATENATE("R5C",'Mapa final'!$O$42),"")</f>
      </c>
      <c r="AL50" s="56">
        <f>IF(AND('Mapa final'!$Y$43="Muy Baja",'Mapa final'!$AA$43="Catastrófico"),CONCATENATE("R5C",'Mapa final'!$O$43),"")</f>
      </c>
      <c r="AM50" s="57">
        <f>IF(AND('Mapa final'!$Y$44="Muy Baja",'Mapa final'!$AA$44="Catastrófico"),CONCATENATE("R5C",'Mapa final'!$O$44),"")</f>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c r="A51" s="84"/>
      <c r="B51" s="238"/>
      <c r="C51" s="238"/>
      <c r="D51" s="239"/>
      <c r="E51" s="339"/>
      <c r="F51" s="340"/>
      <c r="G51" s="340"/>
      <c r="H51" s="340"/>
      <c r="I51" s="355"/>
      <c r="J51" s="77">
        <f>IF(AND('Mapa final'!$Y$45="Muy Baja",'Mapa final'!$AA$45="Leve"),CONCATENATE("R6C",'Mapa final'!$O$45),"")</f>
      </c>
      <c r="K51" s="78">
        <f>IF(AND('Mapa final'!$Y$46="Muy Baja",'Mapa final'!$AA$46="Leve"),CONCATENATE("R6C",'Mapa final'!$O$46),"")</f>
      </c>
      <c r="L51" s="78">
        <f>IF(AND('Mapa final'!$Y$47="Muy Baja",'Mapa final'!$AA$47="Leve"),CONCATENATE("R6C",'Mapa final'!$O$47),"")</f>
      </c>
      <c r="M51" s="78">
        <f>IF(AND('Mapa final'!$Y$48="Muy Baja",'Mapa final'!$AA$48="Leve"),CONCATENATE("R6C",'Mapa final'!$O$48),"")</f>
      </c>
      <c r="N51" s="78">
        <f>IF(AND('Mapa final'!$Y$49="Muy Baja",'Mapa final'!$AA$49="Leve"),CONCATENATE("R6C",'Mapa final'!$O$49),"")</f>
      </c>
      <c r="O51" s="79">
        <f>IF(AND('Mapa final'!$Y$50="Muy Baja",'Mapa final'!$AA$50="Leve"),CONCATENATE("R6C",'Mapa final'!$O$50),"")</f>
      </c>
      <c r="P51" s="77">
        <f>IF(AND('Mapa final'!$Y$45="Muy Baja",'Mapa final'!$AA$45="Menor"),CONCATENATE("R6C",'Mapa final'!$O$45),"")</f>
      </c>
      <c r="Q51" s="78">
        <f>IF(AND('Mapa final'!$Y$46="Muy Baja",'Mapa final'!$AA$46="Menor"),CONCATENATE("R6C",'Mapa final'!$O$46),"")</f>
      </c>
      <c r="R51" s="78">
        <f>IF(AND('Mapa final'!$Y$47="Muy Baja",'Mapa final'!$AA$47="Menor"),CONCATENATE("R6C",'Mapa final'!$O$47),"")</f>
      </c>
      <c r="S51" s="78">
        <f>IF(AND('Mapa final'!$Y$48="Muy Baja",'Mapa final'!$AA$48="Menor"),CONCATENATE("R6C",'Mapa final'!$O$48),"")</f>
      </c>
      <c r="T51" s="78">
        <f>IF(AND('Mapa final'!$Y$49="Muy Baja",'Mapa final'!$AA$49="Menor"),CONCATENATE("R6C",'Mapa final'!$O$49),"")</f>
      </c>
      <c r="U51" s="79">
        <f>IF(AND('Mapa final'!$Y$50="Muy Baja",'Mapa final'!$AA$50="Menor"),CONCATENATE("R6C",'Mapa final'!$O$50),"")</f>
      </c>
      <c r="V51" s="68">
        <f>IF(AND('Mapa final'!$Y$45="Muy Baja",'Mapa final'!$AA$45="Moderado"),CONCATENATE("R6C",'Mapa final'!$O$45),"")</f>
      </c>
      <c r="W51" s="69">
        <f>IF(AND('Mapa final'!$Y$46="Muy Baja",'Mapa final'!$AA$46="Moderado"),CONCATENATE("R6C",'Mapa final'!$O$46),"")</f>
      </c>
      <c r="X51" s="69">
        <f>IF(AND('Mapa final'!$Y$47="Muy Baja",'Mapa final'!$AA$47="Moderado"),CONCATENATE("R6C",'Mapa final'!$O$47),"")</f>
      </c>
      <c r="Y51" s="69">
        <f>IF(AND('Mapa final'!$Y$48="Muy Baja",'Mapa final'!$AA$48="Moderado"),CONCATENATE("R6C",'Mapa final'!$O$48),"")</f>
      </c>
      <c r="Z51" s="69">
        <f>IF(AND('Mapa final'!$Y$49="Muy Baja",'Mapa final'!$AA$49="Moderado"),CONCATENATE("R6C",'Mapa final'!$O$49),"")</f>
      </c>
      <c r="AA51" s="70">
        <f>IF(AND('Mapa final'!$Y$50="Muy Baja",'Mapa final'!$AA$50="Moderado"),CONCATENATE("R6C",'Mapa final'!$O$50),"")</f>
      </c>
      <c r="AB51" s="52">
        <f>IF(AND('Mapa final'!$Y$45="Muy Baja",'Mapa final'!$AA$45="Mayor"),CONCATENATE("R6C",'Mapa final'!$O$45),"")</f>
      </c>
      <c r="AC51" s="53">
        <f>IF(AND('Mapa final'!$Y$46="Muy Baja",'Mapa final'!$AA$46="Mayor"),CONCATENATE("R6C",'Mapa final'!$O$46),"")</f>
      </c>
      <c r="AD51" s="58">
        <f>IF(AND('Mapa final'!$Y$47="Muy Baja",'Mapa final'!$AA$47="Mayor"),CONCATENATE("R6C",'Mapa final'!$O$47),"")</f>
      </c>
      <c r="AE51" s="58">
        <f>IF(AND('Mapa final'!$Y$48="Muy Baja",'Mapa final'!$AA$48="Mayor"),CONCATENATE("R6C",'Mapa final'!$O$48),"")</f>
      </c>
      <c r="AF51" s="58">
        <f>IF(AND('Mapa final'!$Y$49="Muy Baja",'Mapa final'!$AA$49="Mayor"),CONCATENATE("R6C",'Mapa final'!$O$49),"")</f>
      </c>
      <c r="AG51" s="54">
        <f>IF(AND('Mapa final'!$Y$50="Muy Baja",'Mapa final'!$AA$50="Mayor"),CONCATENATE("R6C",'Mapa final'!$O$50),"")</f>
      </c>
      <c r="AH51" s="55">
        <f>IF(AND('Mapa final'!$Y$45="Muy Baja",'Mapa final'!$AA$45="Catastrófico"),CONCATENATE("R6C",'Mapa final'!$O$45),"")</f>
      </c>
      <c r="AI51" s="56">
        <f>IF(AND('Mapa final'!$Y$46="Muy Baja",'Mapa final'!$AA$46="Catastrófico"),CONCATENATE("R6C",'Mapa final'!$O$46),"")</f>
      </c>
      <c r="AJ51" s="56">
        <f>IF(AND('Mapa final'!$Y$47="Muy Baja",'Mapa final'!$AA$47="Catastrófico"),CONCATENATE("R6C",'Mapa final'!$O$47),"")</f>
      </c>
      <c r="AK51" s="56">
        <f>IF(AND('Mapa final'!$Y$48="Muy Baja",'Mapa final'!$AA$48="Catastrófico"),CONCATENATE("R6C",'Mapa final'!$O$48),"")</f>
      </c>
      <c r="AL51" s="56">
        <f>IF(AND('Mapa final'!$Y$49="Muy Baja",'Mapa final'!$AA$49="Catastrófico"),CONCATENATE("R6C",'Mapa final'!$O$49),"")</f>
      </c>
      <c r="AM51" s="57">
        <f>IF(AND('Mapa final'!$Y$50="Muy Baja",'Mapa final'!$AA$50="Catastrófico"),CONCATENATE("R6C",'Mapa final'!$O$50),"")</f>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c r="A52" s="84"/>
      <c r="B52" s="238"/>
      <c r="C52" s="238"/>
      <c r="D52" s="239"/>
      <c r="E52" s="339"/>
      <c r="F52" s="340"/>
      <c r="G52" s="340"/>
      <c r="H52" s="340"/>
      <c r="I52" s="355"/>
      <c r="J52" s="77">
        <f>IF(AND('Mapa final'!$Y$51="Muy Baja",'Mapa final'!$AA$51="Leve"),CONCATENATE("R7C",'Mapa final'!$O$51),"")</f>
      </c>
      <c r="K52" s="78">
        <f>IF(AND('Mapa final'!$Y$52="Muy Baja",'Mapa final'!$AA$52="Leve"),CONCATENATE("R7C",'Mapa final'!$O$52),"")</f>
      </c>
      <c r="L52" s="78">
        <f>IF(AND('Mapa final'!$Y$53="Muy Baja",'Mapa final'!$AA$53="Leve"),CONCATENATE("R7C",'Mapa final'!$O$53),"")</f>
      </c>
      <c r="M52" s="78">
        <f>IF(AND('Mapa final'!$Y$54="Muy Baja",'Mapa final'!$AA$54="Leve"),CONCATENATE("R7C",'Mapa final'!$O$54),"")</f>
      </c>
      <c r="N52" s="78">
        <f>IF(AND('Mapa final'!$Y$55="Muy Baja",'Mapa final'!$AA$55="Leve"),CONCATENATE("R7C",'Mapa final'!$O$55),"")</f>
      </c>
      <c r="O52" s="79">
        <f>IF(AND('Mapa final'!$Y$56="Muy Baja",'Mapa final'!$AA$56="Leve"),CONCATENATE("R7C",'Mapa final'!$O$56),"")</f>
      </c>
      <c r="P52" s="77">
        <f>IF(AND('Mapa final'!$Y$51="Muy Baja",'Mapa final'!$AA$51="Menor"),CONCATENATE("R7C",'Mapa final'!$O$51),"")</f>
      </c>
      <c r="Q52" s="78">
        <f>IF(AND('Mapa final'!$Y$52="Muy Baja",'Mapa final'!$AA$52="Menor"),CONCATENATE("R7C",'Mapa final'!$O$52),"")</f>
      </c>
      <c r="R52" s="78">
        <f>IF(AND('Mapa final'!$Y$53="Muy Baja",'Mapa final'!$AA$53="Menor"),CONCATENATE("R7C",'Mapa final'!$O$53),"")</f>
      </c>
      <c r="S52" s="78">
        <f>IF(AND('Mapa final'!$Y$54="Muy Baja",'Mapa final'!$AA$54="Menor"),CONCATENATE("R7C",'Mapa final'!$O$54),"")</f>
      </c>
      <c r="T52" s="78">
        <f>IF(AND('Mapa final'!$Y$55="Muy Baja",'Mapa final'!$AA$55="Menor"),CONCATENATE("R7C",'Mapa final'!$O$55),"")</f>
      </c>
      <c r="U52" s="79">
        <f>IF(AND('Mapa final'!$Y$56="Muy Baja",'Mapa final'!$AA$56="Menor"),CONCATENATE("R7C",'Mapa final'!$O$56),"")</f>
      </c>
      <c r="V52" s="68">
        <f>IF(AND('Mapa final'!$Y$51="Muy Baja",'Mapa final'!$AA$51="Moderado"),CONCATENATE("R7C",'Mapa final'!$O$51),"")</f>
      </c>
      <c r="W52" s="69">
        <f>IF(AND('Mapa final'!$Y$52="Muy Baja",'Mapa final'!$AA$52="Moderado"),CONCATENATE("R7C",'Mapa final'!$O$52),"")</f>
      </c>
      <c r="X52" s="69">
        <f>IF(AND('Mapa final'!$Y$53="Muy Baja",'Mapa final'!$AA$53="Moderado"),CONCATENATE("R7C",'Mapa final'!$O$53),"")</f>
      </c>
      <c r="Y52" s="69">
        <f>IF(AND('Mapa final'!$Y$54="Muy Baja",'Mapa final'!$AA$54="Moderado"),CONCATENATE("R7C",'Mapa final'!$O$54),"")</f>
      </c>
      <c r="Z52" s="69">
        <f>IF(AND('Mapa final'!$Y$55="Muy Baja",'Mapa final'!$AA$55="Moderado"),CONCATENATE("R7C",'Mapa final'!$O$55),"")</f>
      </c>
      <c r="AA52" s="70">
        <f>IF(AND('Mapa final'!$Y$56="Muy Baja",'Mapa final'!$AA$56="Moderado"),CONCATENATE("R7C",'Mapa final'!$O$56),"")</f>
      </c>
      <c r="AB52" s="52">
        <f>IF(AND('Mapa final'!$Y$51="Muy Baja",'Mapa final'!$AA$51="Mayor"),CONCATENATE("R7C",'Mapa final'!$O$51),"")</f>
      </c>
      <c r="AC52" s="53">
        <f>IF(AND('Mapa final'!$Y$52="Muy Baja",'Mapa final'!$AA$52="Mayor"),CONCATENATE("R7C",'Mapa final'!$O$52),"")</f>
      </c>
      <c r="AD52" s="58">
        <f>IF(AND('Mapa final'!$Y$53="Muy Baja",'Mapa final'!$AA$53="Mayor"),CONCATENATE("R7C",'Mapa final'!$O$53),"")</f>
      </c>
      <c r="AE52" s="58">
        <f>IF(AND('Mapa final'!$Y$54="Muy Baja",'Mapa final'!$AA$54="Mayor"),CONCATENATE("R7C",'Mapa final'!$O$54),"")</f>
      </c>
      <c r="AF52" s="58">
        <f>IF(AND('Mapa final'!$Y$55="Muy Baja",'Mapa final'!$AA$55="Mayor"),CONCATENATE("R7C",'Mapa final'!$O$55),"")</f>
      </c>
      <c r="AG52" s="54">
        <f>IF(AND('Mapa final'!$Y$56="Muy Baja",'Mapa final'!$AA$56="Mayor"),CONCATENATE("R7C",'Mapa final'!$O$56),"")</f>
      </c>
      <c r="AH52" s="55">
        <f>IF(AND('Mapa final'!$Y$51="Muy Baja",'Mapa final'!$AA$51="Catastrófico"),CONCATENATE("R7C",'Mapa final'!$O$51),"")</f>
      </c>
      <c r="AI52" s="56">
        <f>IF(AND('Mapa final'!$Y$52="Muy Baja",'Mapa final'!$AA$52="Catastrófico"),CONCATENATE("R7C",'Mapa final'!$O$52),"")</f>
      </c>
      <c r="AJ52" s="56">
        <f>IF(AND('Mapa final'!$Y$53="Muy Baja",'Mapa final'!$AA$53="Catastrófico"),CONCATENATE("R7C",'Mapa final'!$O$53),"")</f>
      </c>
      <c r="AK52" s="56">
        <f>IF(AND('Mapa final'!$Y$54="Muy Baja",'Mapa final'!$AA$54="Catastrófico"),CONCATENATE("R7C",'Mapa final'!$O$54),"")</f>
      </c>
      <c r="AL52" s="56">
        <f>IF(AND('Mapa final'!$Y$55="Muy Baja",'Mapa final'!$AA$55="Catastrófico"),CONCATENATE("R7C",'Mapa final'!$O$55),"")</f>
      </c>
      <c r="AM52" s="57">
        <f>IF(AND('Mapa final'!$Y$56="Muy Baja",'Mapa final'!$AA$56="Catastrófico"),CONCATENATE("R7C",'Mapa final'!$O$56),"")</f>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c r="A53" s="84"/>
      <c r="B53" s="238"/>
      <c r="C53" s="238"/>
      <c r="D53" s="239"/>
      <c r="E53" s="339"/>
      <c r="F53" s="340"/>
      <c r="G53" s="340"/>
      <c r="H53" s="340"/>
      <c r="I53" s="355"/>
      <c r="J53" s="77">
        <f>IF(AND('Mapa final'!$Y$57="Muy Baja",'Mapa final'!$AA$57="Leve"),CONCATENATE("R8C",'Mapa final'!$O$57),"")</f>
      </c>
      <c r="K53" s="78">
        <f>IF(AND('Mapa final'!$Y$58="Muy Baja",'Mapa final'!$AA$58="Leve"),CONCATENATE("R8C",'Mapa final'!$O$58),"")</f>
      </c>
      <c r="L53" s="78">
        <f>IF(AND('Mapa final'!$Y$59="Muy Baja",'Mapa final'!$AA$59="Leve"),CONCATENATE("R8C",'Mapa final'!$O$59),"")</f>
      </c>
      <c r="M53" s="78">
        <f>IF(AND('Mapa final'!$Y$60="Muy Baja",'Mapa final'!$AA$60="Leve"),CONCATENATE("R8C",'Mapa final'!$O$60),"")</f>
      </c>
      <c r="N53" s="78">
        <f>IF(AND('Mapa final'!$Y$61="Muy Baja",'Mapa final'!$AA$61="Leve"),CONCATENATE("R8C",'Mapa final'!$O$61),"")</f>
      </c>
      <c r="O53" s="79">
        <f>IF(AND('Mapa final'!$Y$62="Muy Baja",'Mapa final'!$AA$62="Leve"),CONCATENATE("R8C",'Mapa final'!$O$62),"")</f>
      </c>
      <c r="P53" s="77">
        <f>IF(AND('Mapa final'!$Y$57="Muy Baja",'Mapa final'!$AA$57="Menor"),CONCATENATE("R8C",'Mapa final'!$O$57),"")</f>
      </c>
      <c r="Q53" s="78">
        <f>IF(AND('Mapa final'!$Y$58="Muy Baja",'Mapa final'!$AA$58="Menor"),CONCATENATE("R8C",'Mapa final'!$O$58),"")</f>
      </c>
      <c r="R53" s="78">
        <f>IF(AND('Mapa final'!$Y$59="Muy Baja",'Mapa final'!$AA$59="Menor"),CONCATENATE("R8C",'Mapa final'!$O$59),"")</f>
      </c>
      <c r="S53" s="78">
        <f>IF(AND('Mapa final'!$Y$60="Muy Baja",'Mapa final'!$AA$60="Menor"),CONCATENATE("R8C",'Mapa final'!$O$60),"")</f>
      </c>
      <c r="T53" s="78">
        <f>IF(AND('Mapa final'!$Y$61="Muy Baja",'Mapa final'!$AA$61="Menor"),CONCATENATE("R8C",'Mapa final'!$O$61),"")</f>
      </c>
      <c r="U53" s="79">
        <f>IF(AND('Mapa final'!$Y$62="Muy Baja",'Mapa final'!$AA$62="Menor"),CONCATENATE("R8C",'Mapa final'!$O$62),"")</f>
      </c>
      <c r="V53" s="68">
        <f>IF(AND('Mapa final'!$Y$57="Muy Baja",'Mapa final'!$AA$57="Moderado"),CONCATENATE("R8C",'Mapa final'!$O$57),"")</f>
      </c>
      <c r="W53" s="69">
        <f>IF(AND('Mapa final'!$Y$58="Muy Baja",'Mapa final'!$AA$58="Moderado"),CONCATENATE("R8C",'Mapa final'!$O$58),"")</f>
      </c>
      <c r="X53" s="69">
        <f>IF(AND('Mapa final'!$Y$59="Muy Baja",'Mapa final'!$AA$59="Moderado"),CONCATENATE("R8C",'Mapa final'!$O$59),"")</f>
      </c>
      <c r="Y53" s="69">
        <f>IF(AND('Mapa final'!$Y$60="Muy Baja",'Mapa final'!$AA$60="Moderado"),CONCATENATE("R8C",'Mapa final'!$O$60),"")</f>
      </c>
      <c r="Z53" s="69">
        <f>IF(AND('Mapa final'!$Y$61="Muy Baja",'Mapa final'!$AA$61="Moderado"),CONCATENATE("R8C",'Mapa final'!$O$61),"")</f>
      </c>
      <c r="AA53" s="70">
        <f>IF(AND('Mapa final'!$Y$62="Muy Baja",'Mapa final'!$AA$62="Moderado"),CONCATENATE("R8C",'Mapa final'!$O$62),"")</f>
      </c>
      <c r="AB53" s="52">
        <f>IF(AND('Mapa final'!$Y$57="Muy Baja",'Mapa final'!$AA$57="Mayor"),CONCATENATE("R8C",'Mapa final'!$O$57),"")</f>
      </c>
      <c r="AC53" s="53">
        <f>IF(AND('Mapa final'!$Y$58="Muy Baja",'Mapa final'!$AA$58="Mayor"),CONCATENATE("R8C",'Mapa final'!$O$58),"")</f>
      </c>
      <c r="AD53" s="58">
        <f>IF(AND('Mapa final'!$Y$59="Muy Baja",'Mapa final'!$AA$59="Mayor"),CONCATENATE("R8C",'Mapa final'!$O$59),"")</f>
      </c>
      <c r="AE53" s="58">
        <f>IF(AND('Mapa final'!$Y$60="Muy Baja",'Mapa final'!$AA$60="Mayor"),CONCATENATE("R8C",'Mapa final'!$O$60),"")</f>
      </c>
      <c r="AF53" s="58">
        <f>IF(AND('Mapa final'!$Y$61="Muy Baja",'Mapa final'!$AA$61="Mayor"),CONCATENATE("R8C",'Mapa final'!$O$61),"")</f>
      </c>
      <c r="AG53" s="54">
        <f>IF(AND('Mapa final'!$Y$62="Muy Baja",'Mapa final'!$AA$62="Mayor"),CONCATENATE("R8C",'Mapa final'!$O$62),"")</f>
      </c>
      <c r="AH53" s="55">
        <f>IF(AND('Mapa final'!$Y$57="Muy Baja",'Mapa final'!$AA$57="Catastrófico"),CONCATENATE("R8C",'Mapa final'!$O$57),"")</f>
      </c>
      <c r="AI53" s="56">
        <f>IF(AND('Mapa final'!$Y$58="Muy Baja",'Mapa final'!$AA$58="Catastrófico"),CONCATENATE("R8C",'Mapa final'!$O$58),"")</f>
      </c>
      <c r="AJ53" s="56">
        <f>IF(AND('Mapa final'!$Y$59="Muy Baja",'Mapa final'!$AA$59="Catastrófico"),CONCATENATE("R8C",'Mapa final'!$O$59),"")</f>
      </c>
      <c r="AK53" s="56">
        <f>IF(AND('Mapa final'!$Y$60="Muy Baja",'Mapa final'!$AA$60="Catastrófico"),CONCATENATE("R8C",'Mapa final'!$O$60),"")</f>
      </c>
      <c r="AL53" s="56">
        <f>IF(AND('Mapa final'!$Y$61="Muy Baja",'Mapa final'!$AA$61="Catastrófico"),CONCATENATE("R8C",'Mapa final'!$O$61),"")</f>
      </c>
      <c r="AM53" s="57">
        <f>IF(AND('Mapa final'!$Y$62="Muy Baja",'Mapa final'!$AA$62="Catastrófico"),CONCATENATE("R8C",'Mapa final'!$O$62),"")</f>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c r="A54" s="84"/>
      <c r="B54" s="238"/>
      <c r="C54" s="238"/>
      <c r="D54" s="239"/>
      <c r="E54" s="339"/>
      <c r="F54" s="340"/>
      <c r="G54" s="340"/>
      <c r="H54" s="340"/>
      <c r="I54" s="355"/>
      <c r="J54" s="77">
        <f>IF(AND('Mapa final'!$Y$63="Muy Baja",'Mapa final'!$AA$63="Leve"),CONCATENATE("R9C",'Mapa final'!$O$63),"")</f>
      </c>
      <c r="K54" s="78">
        <f>IF(AND('Mapa final'!$Y$64="Muy Baja",'Mapa final'!$AA$64="Leve"),CONCATENATE("R9C",'Mapa final'!$O$64),"")</f>
      </c>
      <c r="L54" s="78">
        <f>IF(AND('Mapa final'!$Y$65="Muy Baja",'Mapa final'!$AA$65="Leve"),CONCATENATE("R9C",'Mapa final'!$O$65),"")</f>
      </c>
      <c r="M54" s="78">
        <f>IF(AND('Mapa final'!$Y$66="Muy Baja",'Mapa final'!$AA$66="Leve"),CONCATENATE("R9C",'Mapa final'!$O$66),"")</f>
      </c>
      <c r="N54" s="78">
        <f>IF(AND('Mapa final'!$Y$67="Muy Baja",'Mapa final'!$AA$67="Leve"),CONCATENATE("R9C",'Mapa final'!$O$67),"")</f>
      </c>
      <c r="O54" s="79">
        <f>IF(AND('Mapa final'!$Y$68="Muy Baja",'Mapa final'!$AA$68="Leve"),CONCATENATE("R9C",'Mapa final'!$O$68),"")</f>
      </c>
      <c r="P54" s="77">
        <f>IF(AND('Mapa final'!$Y$63="Muy Baja",'Mapa final'!$AA$63="Menor"),CONCATENATE("R9C",'Mapa final'!$O$63),"")</f>
      </c>
      <c r="Q54" s="78">
        <f>IF(AND('Mapa final'!$Y$64="Muy Baja",'Mapa final'!$AA$64="Menor"),CONCATENATE("R9C",'Mapa final'!$O$64),"")</f>
      </c>
      <c r="R54" s="78">
        <f>IF(AND('Mapa final'!$Y$65="Muy Baja",'Mapa final'!$AA$65="Menor"),CONCATENATE("R9C",'Mapa final'!$O$65),"")</f>
      </c>
      <c r="S54" s="78">
        <f>IF(AND('Mapa final'!$Y$66="Muy Baja",'Mapa final'!$AA$66="Menor"),CONCATENATE("R9C",'Mapa final'!$O$66),"")</f>
      </c>
      <c r="T54" s="78">
        <f>IF(AND('Mapa final'!$Y$67="Muy Baja",'Mapa final'!$AA$67="Menor"),CONCATENATE("R9C",'Mapa final'!$O$67),"")</f>
      </c>
      <c r="U54" s="79">
        <f>IF(AND('Mapa final'!$Y$68="Muy Baja",'Mapa final'!$AA$68="Menor"),CONCATENATE("R9C",'Mapa final'!$O$68),"")</f>
      </c>
      <c r="V54" s="68">
        <f>IF(AND('Mapa final'!$Y$63="Muy Baja",'Mapa final'!$AA$63="Moderado"),CONCATENATE("R9C",'Mapa final'!$O$63),"")</f>
      </c>
      <c r="W54" s="69">
        <f>IF(AND('Mapa final'!$Y$64="Muy Baja",'Mapa final'!$AA$64="Moderado"),CONCATENATE("R9C",'Mapa final'!$O$64),"")</f>
      </c>
      <c r="X54" s="69">
        <f>IF(AND('Mapa final'!$Y$65="Muy Baja",'Mapa final'!$AA$65="Moderado"),CONCATENATE("R9C",'Mapa final'!$O$65),"")</f>
      </c>
      <c r="Y54" s="69">
        <f>IF(AND('Mapa final'!$Y$66="Muy Baja",'Mapa final'!$AA$66="Moderado"),CONCATENATE("R9C",'Mapa final'!$O$66),"")</f>
      </c>
      <c r="Z54" s="69">
        <f>IF(AND('Mapa final'!$Y$67="Muy Baja",'Mapa final'!$AA$67="Moderado"),CONCATENATE("R9C",'Mapa final'!$O$67),"")</f>
      </c>
      <c r="AA54" s="70">
        <f>IF(AND('Mapa final'!$Y$68="Muy Baja",'Mapa final'!$AA$68="Moderado"),CONCATENATE("R9C",'Mapa final'!$O$68),"")</f>
      </c>
      <c r="AB54" s="52">
        <f>IF(AND('Mapa final'!$Y$63="Muy Baja",'Mapa final'!$AA$63="Mayor"),CONCATENATE("R9C",'Mapa final'!$O$63),"")</f>
      </c>
      <c r="AC54" s="53">
        <f>IF(AND('Mapa final'!$Y$64="Muy Baja",'Mapa final'!$AA$64="Mayor"),CONCATENATE("R9C",'Mapa final'!$O$64),"")</f>
      </c>
      <c r="AD54" s="58">
        <f>IF(AND('Mapa final'!$Y$65="Muy Baja",'Mapa final'!$AA$65="Mayor"),CONCATENATE("R9C",'Mapa final'!$O$65),"")</f>
      </c>
      <c r="AE54" s="58">
        <f>IF(AND('Mapa final'!$Y$66="Muy Baja",'Mapa final'!$AA$66="Mayor"),CONCATENATE("R9C",'Mapa final'!$O$66),"")</f>
      </c>
      <c r="AF54" s="58">
        <f>IF(AND('Mapa final'!$Y$67="Muy Baja",'Mapa final'!$AA$67="Mayor"),CONCATENATE("R9C",'Mapa final'!$O$67),"")</f>
      </c>
      <c r="AG54" s="54">
        <f>IF(AND('Mapa final'!$Y$68="Muy Baja",'Mapa final'!$AA$68="Mayor"),CONCATENATE("R9C",'Mapa final'!$O$68),"")</f>
      </c>
      <c r="AH54" s="55">
        <f>IF(AND('Mapa final'!$Y$63="Muy Baja",'Mapa final'!$AA$63="Catastrófico"),CONCATENATE("R9C",'Mapa final'!$O$63),"")</f>
      </c>
      <c r="AI54" s="56">
        <f>IF(AND('Mapa final'!$Y$64="Muy Baja",'Mapa final'!$AA$64="Catastrófico"),CONCATENATE("R9C",'Mapa final'!$O$64),"")</f>
      </c>
      <c r="AJ54" s="56">
        <f>IF(AND('Mapa final'!$Y$65="Muy Baja",'Mapa final'!$AA$65="Catastrófico"),CONCATENATE("R9C",'Mapa final'!$O$65),"")</f>
      </c>
      <c r="AK54" s="56">
        <f>IF(AND('Mapa final'!$Y$66="Muy Baja",'Mapa final'!$AA$66="Catastrófico"),CONCATENATE("R9C",'Mapa final'!$O$66),"")</f>
      </c>
      <c r="AL54" s="56">
        <f>IF(AND('Mapa final'!$Y$67="Muy Baja",'Mapa final'!$AA$67="Catastrófico"),CONCATENATE("R9C",'Mapa final'!$O$67),"")</f>
      </c>
      <c r="AM54" s="57">
        <f>IF(AND('Mapa final'!$Y$68="Muy Baja",'Mapa final'!$AA$68="Catastrófico"),CONCATENATE("R9C",'Mapa final'!$O$68),"")</f>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c r="A55" s="84"/>
      <c r="B55" s="238"/>
      <c r="C55" s="238"/>
      <c r="D55" s="239"/>
      <c r="E55" s="341"/>
      <c r="F55" s="342"/>
      <c r="G55" s="342"/>
      <c r="H55" s="342"/>
      <c r="I55" s="356"/>
      <c r="J55" s="80">
        <f>IF(AND('Mapa final'!$Y$69="Muy Baja",'Mapa final'!$AA$69="Leve"),CONCATENATE("R10C",'Mapa final'!$O$69),"")</f>
      </c>
      <c r="K55" s="81">
        <f>IF(AND('Mapa final'!$Y$70="Muy Baja",'Mapa final'!$AA$70="Leve"),CONCATENATE("R10C",'Mapa final'!$O$70),"")</f>
      </c>
      <c r="L55" s="81">
        <f>IF(AND('Mapa final'!$Y$71="Muy Baja",'Mapa final'!$AA$71="Leve"),CONCATENATE("R10C",'Mapa final'!$O$71),"")</f>
      </c>
      <c r="M55" s="81">
        <f>IF(AND('Mapa final'!$Y$72="Muy Baja",'Mapa final'!$AA$72="Leve"),CONCATENATE("R10C",'Mapa final'!$O$72),"")</f>
      </c>
      <c r="N55" s="81">
        <f>IF(AND('Mapa final'!$Y$73="Muy Baja",'Mapa final'!$AA$73="Leve"),CONCATENATE("R10C",'Mapa final'!$O$73),"")</f>
      </c>
      <c r="O55" s="82">
        <f>IF(AND('Mapa final'!$Y$74="Muy Baja",'Mapa final'!$AA$74="Leve"),CONCATENATE("R10C",'Mapa final'!$O$74),"")</f>
      </c>
      <c r="P55" s="80">
        <f>IF(AND('Mapa final'!$Y$69="Muy Baja",'Mapa final'!$AA$69="Menor"),CONCATENATE("R10C",'Mapa final'!$O$69),"")</f>
      </c>
      <c r="Q55" s="81">
        <f>IF(AND('Mapa final'!$Y$70="Muy Baja",'Mapa final'!$AA$70="Menor"),CONCATENATE("R10C",'Mapa final'!$O$70),"")</f>
      </c>
      <c r="R55" s="81">
        <f>IF(AND('Mapa final'!$Y$71="Muy Baja",'Mapa final'!$AA$71="Menor"),CONCATENATE("R10C",'Mapa final'!$O$71),"")</f>
      </c>
      <c r="S55" s="81">
        <f>IF(AND('Mapa final'!$Y$72="Muy Baja",'Mapa final'!$AA$72="Menor"),CONCATENATE("R10C",'Mapa final'!$O$72),"")</f>
      </c>
      <c r="T55" s="81">
        <f>IF(AND('Mapa final'!$Y$73="Muy Baja",'Mapa final'!$AA$73="Menor"),CONCATENATE("R10C",'Mapa final'!$O$73),"")</f>
      </c>
      <c r="U55" s="82">
        <f>IF(AND('Mapa final'!$Y$74="Muy Baja",'Mapa final'!$AA$74="Menor"),CONCATENATE("R10C",'Mapa final'!$O$74),"")</f>
      </c>
      <c r="V55" s="71">
        <f>IF(AND('Mapa final'!$Y$69="Muy Baja",'Mapa final'!$AA$69="Moderado"),CONCATENATE("R10C",'Mapa final'!$O$69),"")</f>
      </c>
      <c r="W55" s="72">
        <f>IF(AND('Mapa final'!$Y$70="Muy Baja",'Mapa final'!$AA$70="Moderado"),CONCATENATE("R10C",'Mapa final'!$O$70),"")</f>
      </c>
      <c r="X55" s="72">
        <f>IF(AND('Mapa final'!$Y$71="Muy Baja",'Mapa final'!$AA$71="Moderado"),CONCATENATE("R10C",'Mapa final'!$O$71),"")</f>
      </c>
      <c r="Y55" s="72">
        <f>IF(AND('Mapa final'!$Y$72="Muy Baja",'Mapa final'!$AA$72="Moderado"),CONCATENATE("R10C",'Mapa final'!$O$72),"")</f>
      </c>
      <c r="Z55" s="72">
        <f>IF(AND('Mapa final'!$Y$73="Muy Baja",'Mapa final'!$AA$73="Moderado"),CONCATENATE("R10C",'Mapa final'!$O$73),"")</f>
      </c>
      <c r="AA55" s="73">
        <f>IF(AND('Mapa final'!$Y$74="Muy Baja",'Mapa final'!$AA$74="Moderado"),CONCATENATE("R10C",'Mapa final'!$O$74),"")</f>
      </c>
      <c r="AB55" s="59">
        <f>IF(AND('Mapa final'!$Y$69="Muy Baja",'Mapa final'!$AA$69="Mayor"),CONCATENATE("R10C",'Mapa final'!$O$69),"")</f>
      </c>
      <c r="AC55" s="60">
        <f>IF(AND('Mapa final'!$Y$70="Muy Baja",'Mapa final'!$AA$70="Mayor"),CONCATENATE("R10C",'Mapa final'!$O$70),"")</f>
      </c>
      <c r="AD55" s="60">
        <f>IF(AND('Mapa final'!$Y$71="Muy Baja",'Mapa final'!$AA$71="Mayor"),CONCATENATE("R10C",'Mapa final'!$O$71),"")</f>
      </c>
      <c r="AE55" s="60">
        <f>IF(AND('Mapa final'!$Y$72="Muy Baja",'Mapa final'!$AA$72="Mayor"),CONCATENATE("R10C",'Mapa final'!$O$72),"")</f>
      </c>
      <c r="AF55" s="60">
        <f>IF(AND('Mapa final'!$Y$73="Muy Baja",'Mapa final'!$AA$73="Mayor"),CONCATENATE("R10C",'Mapa final'!$O$73),"")</f>
      </c>
      <c r="AG55" s="61">
        <f>IF(AND('Mapa final'!$Y$74="Muy Baja",'Mapa final'!$AA$74="Mayor"),CONCATENATE("R10C",'Mapa final'!$O$74),"")</f>
      </c>
      <c r="AH55" s="62">
        <f>IF(AND('Mapa final'!$Y$69="Muy Baja",'Mapa final'!$AA$69="Catastrófico"),CONCATENATE("R10C",'Mapa final'!$O$69),"")</f>
      </c>
      <c r="AI55" s="63">
        <f>IF(AND('Mapa final'!$Y$70="Muy Baja",'Mapa final'!$AA$70="Catastrófico"),CONCATENATE("R10C",'Mapa final'!$O$70),"")</f>
      </c>
      <c r="AJ55" s="63">
        <f>IF(AND('Mapa final'!$Y$71="Muy Baja",'Mapa final'!$AA$71="Catastrófico"),CONCATENATE("R10C",'Mapa final'!$O$71),"")</f>
      </c>
      <c r="AK55" s="63">
        <f>IF(AND('Mapa final'!$Y$72="Muy Baja",'Mapa final'!$AA$72="Catastrófico"),CONCATENATE("R10C",'Mapa final'!$O$72),"")</f>
      </c>
      <c r="AL55" s="63">
        <f>IF(AND('Mapa final'!$Y$73="Muy Baja",'Mapa final'!$AA$73="Catastrófico"),CONCATENATE("R10C",'Mapa final'!$O$73),"")</f>
      </c>
      <c r="AM55" s="64">
        <f>IF(AND('Mapa final'!$Y$74="Muy Baja",'Mapa final'!$AA$74="Catastrófico"),CONCATENATE("R10C",'Mapa final'!$O$74),"")</f>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ht="14.25">
      <c r="A56" s="84"/>
      <c r="B56" s="84"/>
      <c r="C56" s="84"/>
      <c r="D56" s="84"/>
      <c r="E56" s="84"/>
      <c r="F56" s="84"/>
      <c r="G56" s="84"/>
      <c r="H56" s="84"/>
      <c r="I56" s="84"/>
      <c r="J56" s="335" t="s">
        <v>112</v>
      </c>
      <c r="K56" s="336"/>
      <c r="L56" s="336"/>
      <c r="M56" s="336"/>
      <c r="N56" s="336"/>
      <c r="O56" s="354"/>
      <c r="P56" s="335" t="s">
        <v>111</v>
      </c>
      <c r="Q56" s="336"/>
      <c r="R56" s="336"/>
      <c r="S56" s="336"/>
      <c r="T56" s="336"/>
      <c r="U56" s="354"/>
      <c r="V56" s="335" t="s">
        <v>110</v>
      </c>
      <c r="W56" s="336"/>
      <c r="X56" s="336"/>
      <c r="Y56" s="336"/>
      <c r="Z56" s="336"/>
      <c r="AA56" s="354"/>
      <c r="AB56" s="335" t="s">
        <v>109</v>
      </c>
      <c r="AC56" s="375"/>
      <c r="AD56" s="336"/>
      <c r="AE56" s="336"/>
      <c r="AF56" s="336"/>
      <c r="AG56" s="354"/>
      <c r="AH56" s="335" t="s">
        <v>108</v>
      </c>
      <c r="AI56" s="336"/>
      <c r="AJ56" s="336"/>
      <c r="AK56" s="336"/>
      <c r="AL56" s="336"/>
      <c r="AM56" s="35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ht="14.25">
      <c r="A57" s="84"/>
      <c r="B57" s="84"/>
      <c r="C57" s="84"/>
      <c r="D57" s="84"/>
      <c r="E57" s="84"/>
      <c r="F57" s="84"/>
      <c r="G57" s="84"/>
      <c r="H57" s="84"/>
      <c r="I57" s="84"/>
      <c r="J57" s="339"/>
      <c r="K57" s="340"/>
      <c r="L57" s="340"/>
      <c r="M57" s="340"/>
      <c r="N57" s="340"/>
      <c r="O57" s="355"/>
      <c r="P57" s="339"/>
      <c r="Q57" s="340"/>
      <c r="R57" s="340"/>
      <c r="S57" s="340"/>
      <c r="T57" s="340"/>
      <c r="U57" s="355"/>
      <c r="V57" s="339"/>
      <c r="W57" s="340"/>
      <c r="X57" s="340"/>
      <c r="Y57" s="340"/>
      <c r="Z57" s="340"/>
      <c r="AA57" s="355"/>
      <c r="AB57" s="339"/>
      <c r="AC57" s="340"/>
      <c r="AD57" s="340"/>
      <c r="AE57" s="340"/>
      <c r="AF57" s="340"/>
      <c r="AG57" s="355"/>
      <c r="AH57" s="339"/>
      <c r="AI57" s="340"/>
      <c r="AJ57" s="340"/>
      <c r="AK57" s="340"/>
      <c r="AL57" s="340"/>
      <c r="AM57" s="355"/>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ht="14.25">
      <c r="A58" s="84"/>
      <c r="B58" s="84"/>
      <c r="C58" s="84"/>
      <c r="D58" s="84"/>
      <c r="E58" s="84"/>
      <c r="F58" s="84"/>
      <c r="G58" s="84"/>
      <c r="H58" s="84"/>
      <c r="I58" s="84"/>
      <c r="J58" s="339"/>
      <c r="K58" s="340"/>
      <c r="L58" s="340"/>
      <c r="M58" s="340"/>
      <c r="N58" s="340"/>
      <c r="O58" s="355"/>
      <c r="P58" s="339"/>
      <c r="Q58" s="340"/>
      <c r="R58" s="340"/>
      <c r="S58" s="340"/>
      <c r="T58" s="340"/>
      <c r="U58" s="355"/>
      <c r="V58" s="339"/>
      <c r="W58" s="340"/>
      <c r="X58" s="340"/>
      <c r="Y58" s="340"/>
      <c r="Z58" s="340"/>
      <c r="AA58" s="355"/>
      <c r="AB58" s="339"/>
      <c r="AC58" s="340"/>
      <c r="AD58" s="340"/>
      <c r="AE58" s="340"/>
      <c r="AF58" s="340"/>
      <c r="AG58" s="355"/>
      <c r="AH58" s="339"/>
      <c r="AI58" s="340"/>
      <c r="AJ58" s="340"/>
      <c r="AK58" s="340"/>
      <c r="AL58" s="340"/>
      <c r="AM58" s="355"/>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ht="14.25">
      <c r="A59" s="84"/>
      <c r="B59" s="84"/>
      <c r="C59" s="84"/>
      <c r="D59" s="84"/>
      <c r="E59" s="84"/>
      <c r="F59" s="84"/>
      <c r="G59" s="84"/>
      <c r="H59" s="84"/>
      <c r="I59" s="84"/>
      <c r="J59" s="339"/>
      <c r="K59" s="340"/>
      <c r="L59" s="340"/>
      <c r="M59" s="340"/>
      <c r="N59" s="340"/>
      <c r="O59" s="355"/>
      <c r="P59" s="339"/>
      <c r="Q59" s="340"/>
      <c r="R59" s="340"/>
      <c r="S59" s="340"/>
      <c r="T59" s="340"/>
      <c r="U59" s="355"/>
      <c r="V59" s="339"/>
      <c r="W59" s="340"/>
      <c r="X59" s="340"/>
      <c r="Y59" s="340"/>
      <c r="Z59" s="340"/>
      <c r="AA59" s="355"/>
      <c r="AB59" s="339"/>
      <c r="AC59" s="340"/>
      <c r="AD59" s="340"/>
      <c r="AE59" s="340"/>
      <c r="AF59" s="340"/>
      <c r="AG59" s="355"/>
      <c r="AH59" s="339"/>
      <c r="AI59" s="340"/>
      <c r="AJ59" s="340"/>
      <c r="AK59" s="340"/>
      <c r="AL59" s="340"/>
      <c r="AM59" s="355"/>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ht="14.25">
      <c r="A60" s="84"/>
      <c r="B60" s="84"/>
      <c r="C60" s="84"/>
      <c r="D60" s="84"/>
      <c r="E60" s="84"/>
      <c r="F60" s="84"/>
      <c r="G60" s="84"/>
      <c r="H60" s="84"/>
      <c r="I60" s="84"/>
      <c r="J60" s="339"/>
      <c r="K60" s="340"/>
      <c r="L60" s="340"/>
      <c r="M60" s="340"/>
      <c r="N60" s="340"/>
      <c r="O60" s="355"/>
      <c r="P60" s="339"/>
      <c r="Q60" s="340"/>
      <c r="R60" s="340"/>
      <c r="S60" s="340"/>
      <c r="T60" s="340"/>
      <c r="U60" s="355"/>
      <c r="V60" s="339"/>
      <c r="W60" s="340"/>
      <c r="X60" s="340"/>
      <c r="Y60" s="340"/>
      <c r="Z60" s="340"/>
      <c r="AA60" s="355"/>
      <c r="AB60" s="339"/>
      <c r="AC60" s="340"/>
      <c r="AD60" s="340"/>
      <c r="AE60" s="340"/>
      <c r="AF60" s="340"/>
      <c r="AG60" s="355"/>
      <c r="AH60" s="339"/>
      <c r="AI60" s="340"/>
      <c r="AJ60" s="340"/>
      <c r="AK60" s="340"/>
      <c r="AL60" s="340"/>
      <c r="AM60" s="355"/>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 thickBot="1">
      <c r="A61" s="84"/>
      <c r="B61" s="84"/>
      <c r="C61" s="84"/>
      <c r="D61" s="84"/>
      <c r="E61" s="84"/>
      <c r="F61" s="84"/>
      <c r="G61" s="84"/>
      <c r="H61" s="84"/>
      <c r="I61" s="84"/>
      <c r="J61" s="341"/>
      <c r="K61" s="342"/>
      <c r="L61" s="342"/>
      <c r="M61" s="342"/>
      <c r="N61" s="342"/>
      <c r="O61" s="356"/>
      <c r="P61" s="341"/>
      <c r="Q61" s="342"/>
      <c r="R61" s="342"/>
      <c r="S61" s="342"/>
      <c r="T61" s="342"/>
      <c r="U61" s="356"/>
      <c r="V61" s="341"/>
      <c r="W61" s="342"/>
      <c r="X61" s="342"/>
      <c r="Y61" s="342"/>
      <c r="Z61" s="342"/>
      <c r="AA61" s="356"/>
      <c r="AB61" s="341"/>
      <c r="AC61" s="342"/>
      <c r="AD61" s="342"/>
      <c r="AE61" s="342"/>
      <c r="AF61" s="342"/>
      <c r="AG61" s="356"/>
      <c r="AH61" s="341"/>
      <c r="AI61" s="342"/>
      <c r="AJ61" s="342"/>
      <c r="AK61" s="342"/>
      <c r="AL61" s="342"/>
      <c r="AM61" s="356"/>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60" ht="14.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60" ht="15" customHeight="1">
      <c r="A63" s="84"/>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4"/>
      <c r="AV63" s="84"/>
      <c r="AW63" s="84"/>
      <c r="AX63" s="84"/>
      <c r="AY63" s="84"/>
      <c r="AZ63" s="84"/>
      <c r="BA63" s="84"/>
      <c r="BB63" s="84"/>
      <c r="BC63" s="84"/>
      <c r="BD63" s="84"/>
      <c r="BE63" s="84"/>
      <c r="BF63" s="84"/>
      <c r="BG63" s="84"/>
      <c r="BH63" s="84"/>
    </row>
    <row r="64" spans="1:60" ht="15" customHeight="1">
      <c r="A64" s="84"/>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4"/>
      <c r="AV64" s="84"/>
      <c r="AW64" s="84"/>
      <c r="AX64" s="84"/>
      <c r="AY64" s="84"/>
      <c r="AZ64" s="84"/>
      <c r="BA64" s="84"/>
      <c r="BB64" s="84"/>
      <c r="BC64" s="84"/>
      <c r="BD64" s="84"/>
      <c r="BE64" s="84"/>
      <c r="BF64" s="84"/>
      <c r="BG64" s="84"/>
      <c r="BH64" s="84"/>
    </row>
    <row r="65" spans="1:60" ht="14.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ht="14.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ht="14.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ht="14.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ht="14.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ht="14.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ht="14.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ht="14.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ht="14.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ht="14.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ht="14.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ht="14.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ht="14.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ht="14.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ht="14.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ht="14.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ht="14.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ht="14.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ht="14.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ht="14.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ht="14.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ht="14.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ht="14.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ht="14.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ht="14.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ht="14.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ht="14.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ht="14.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ht="14.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ht="14.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ht="14.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ht="14.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ht="14.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ht="14.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ht="14.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ht="14.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ht="14.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ht="14.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ht="14.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ht="14.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ht="14.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ht="14.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ht="14.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ht="14.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ht="14.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ht="14.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ht="14.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ht="14.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ht="14.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ht="14.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ht="14.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ht="14.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ht="14.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ht="14.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ht="14.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ht="14.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ht="14.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ht="14.25">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ht="14.25">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ht="14.25">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ht="14.2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ht="14.25">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ht="14.25">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ht="14.25">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ht="14.25">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ht="14.25">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ht="14.25">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ht="14.25">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ht="14.25">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ht="14.25">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ht="14.2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ht="14.25">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ht="14.25">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ht="14.25">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ht="14.25">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ht="14.25">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ht="14.25">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ht="14.25">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ht="14.25">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ht="14.25">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ht="14.2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ht="14.2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ht="14.25">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ht="14.2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ht="14.25">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ht="14.25">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ht="14.2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ht="14.25">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ht="14.2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ht="14.2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ht="14.2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ht="14.25">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ht="14.25">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ht="14.25">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ht="14.2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ht="14.2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ht="14.25">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ht="14.25">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ht="14.25">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ht="14.2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ht="14.2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ht="14.25">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ht="14.25">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ht="14.25">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ht="14.25">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ht="14.25">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ht="14.25">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ht="14.2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ht="14.25">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ht="14.2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ht="14.2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ht="14.25">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ht="14.25">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ht="14.2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ht="14.2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ht="14.2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ht="14.2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ht="14.2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ht="14.2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ht="14.2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ht="14.2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ht="14.2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ht="14.2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ht="14.25">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ht="14.2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ht="14.2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ht="14.25">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ht="14.25">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ht="14.25">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ht="14.25">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ht="14.25">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ht="14.25">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ht="14.25">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ht="14.25">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ht="14.25">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ht="14.25">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ht="14.25">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ht="14.25">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ht="14.25">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ht="14.25">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ht="14.25">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ht="14.25">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ht="14.25">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ht="14.25">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ht="14.25">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ht="14.25">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ht="14.25">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ht="14.25">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ht="14.25">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ht="14.25">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ht="14.25">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ht="14.25">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ht="14.25">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ht="14.25">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ht="14.25">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ht="14.25">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ht="14.25">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ht="14.25">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ht="14.25">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ht="14.25">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ht="14.25">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ht="14.25">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ht="14.25">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ht="14.25">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ht="14.25">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ht="14.25">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ht="14.25">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ht="14.25">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ht="14.25">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ht="14.25">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ht="14.25">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ht="14.25">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ht="14.25">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ht="14.25">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ht="14.25">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ht="14.25">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ht="14.25">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ht="14.25">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ht="14.25">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ht="14.25">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ht="14.25">
      <c r="A245" s="84"/>
    </row>
    <row r="246" ht="14.25">
      <c r="A246" s="84"/>
    </row>
    <row r="247" ht="14.25">
      <c r="A247" s="84"/>
    </row>
    <row r="248" ht="14.25">
      <c r="A248" s="84"/>
    </row>
  </sheetData>
  <sheetProtection/>
  <mergeCells count="17">
    <mergeCell ref="AO26:AT35"/>
    <mergeCell ref="E26:I35"/>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B0F0"/>
  </sheetPr>
  <dimension ref="A1:AK55"/>
  <sheetViews>
    <sheetView zoomScale="90" zoomScaleNormal="90" zoomScalePageLayoutView="0" workbookViewId="0" topLeftCell="A1">
      <selection activeCell="C7" sqref="C7"/>
    </sheetView>
  </sheetViews>
  <sheetFormatPr defaultColWidth="11.421875" defaultRowHeight="15"/>
  <cols>
    <col min="2" max="2" width="24.140625" style="0" customWidth="1"/>
    <col min="3" max="3" width="70.140625" style="0" customWidth="1"/>
    <col min="4" max="4" width="29.7109375" style="0" customWidth="1"/>
  </cols>
  <sheetData>
    <row r="1" spans="1:31" ht="23.25">
      <c r="A1" s="84"/>
      <c r="B1" s="376" t="s">
        <v>55</v>
      </c>
      <c r="C1" s="376"/>
      <c r="D1" s="376"/>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1" ht="14.2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1" ht="24.75">
      <c r="A3" s="84"/>
      <c r="B3" s="11"/>
      <c r="C3" s="12" t="s">
        <v>52</v>
      </c>
      <c r="D3" s="12" t="s">
        <v>4</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1" ht="50.25">
      <c r="A4" s="84"/>
      <c r="B4" s="13" t="s">
        <v>51</v>
      </c>
      <c r="C4" s="14" t="s">
        <v>102</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1" ht="50.25">
      <c r="A5" s="84"/>
      <c r="B5" s="16" t="s">
        <v>53</v>
      </c>
      <c r="C5" s="17" t="s">
        <v>103</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1" ht="50.25">
      <c r="A6" s="84"/>
      <c r="B6" s="19" t="s">
        <v>107</v>
      </c>
      <c r="C6" s="17" t="s">
        <v>104</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1" ht="75">
      <c r="A7" s="84"/>
      <c r="B7" s="20" t="s">
        <v>6</v>
      </c>
      <c r="C7" s="17" t="s">
        <v>105</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1" ht="50.25">
      <c r="A8" s="84"/>
      <c r="B8" s="21" t="s">
        <v>54</v>
      </c>
      <c r="C8" s="17" t="s">
        <v>106</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ht="14.25">
      <c r="A9" s="84"/>
      <c r="B9" s="108"/>
      <c r="C9" s="108"/>
      <c r="D9" s="108"/>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ht="14.25">
      <c r="A10" s="84"/>
      <c r="B10" s="109"/>
      <c r="C10" s="108"/>
      <c r="D10" s="108"/>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ht="14.25">
      <c r="A11" s="84"/>
      <c r="B11" s="108"/>
      <c r="C11" s="108"/>
      <c r="D11" s="108"/>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ht="14.25">
      <c r="A12" s="84"/>
      <c r="B12" s="108"/>
      <c r="C12" s="108"/>
      <c r="D12" s="108"/>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ht="14.25">
      <c r="A13" s="84"/>
      <c r="B13" s="108"/>
      <c r="C13" s="108"/>
      <c r="D13" s="108"/>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ht="14.25">
      <c r="A14" s="84"/>
      <c r="B14" s="108"/>
      <c r="C14" s="108"/>
      <c r="D14" s="108"/>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ht="14.25">
      <c r="A15" s="84"/>
      <c r="B15" s="108"/>
      <c r="C15" s="108"/>
      <c r="D15" s="108"/>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ht="14.25">
      <c r="A16" s="84"/>
      <c r="B16" s="108"/>
      <c r="C16" s="108"/>
      <c r="D16" s="108"/>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ht="14.25">
      <c r="A17" s="84"/>
      <c r="B17" s="108"/>
      <c r="C17" s="108"/>
      <c r="D17" s="10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ht="14.25">
      <c r="A18" s="84"/>
      <c r="B18" s="108"/>
      <c r="C18" s="108"/>
      <c r="D18" s="108"/>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ht="14.25">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ht="14.2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ht="14.25">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ht="14.25">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ht="14.2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ht="14.25">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ht="14.25">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ht="14.2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ht="14.2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ht="14.2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ht="14.2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ht="14.2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ht="14.25">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ht="14.2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ht="14.25">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ht="14.25">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ht="14.25">
      <c r="A35" s="84"/>
    </row>
    <row r="36" ht="14.25">
      <c r="A36" s="84"/>
    </row>
    <row r="37" ht="14.25">
      <c r="A37" s="84"/>
    </row>
    <row r="38" ht="14.25">
      <c r="A38" s="84"/>
    </row>
    <row r="39" ht="14.25">
      <c r="A39" s="84"/>
    </row>
    <row r="40" ht="14.25">
      <c r="A40" s="84"/>
    </row>
    <row r="41" ht="14.25">
      <c r="A41" s="84"/>
    </row>
    <row r="42" ht="14.25">
      <c r="A42" s="84"/>
    </row>
    <row r="43" ht="14.25">
      <c r="A43" s="84"/>
    </row>
    <row r="44" ht="14.25">
      <c r="A44" s="84"/>
    </row>
    <row r="45" ht="14.25">
      <c r="A45" s="84"/>
    </row>
    <row r="46" ht="14.25">
      <c r="A46" s="84"/>
    </row>
    <row r="47" ht="14.25">
      <c r="A47" s="84"/>
    </row>
    <row r="48" ht="14.25">
      <c r="A48" s="84"/>
    </row>
    <row r="49" ht="14.25">
      <c r="A49" s="84"/>
    </row>
    <row r="50" ht="14.25">
      <c r="A50" s="84"/>
    </row>
    <row r="51" ht="14.25">
      <c r="A51" s="84"/>
    </row>
    <row r="52" ht="14.25">
      <c r="A52" s="84"/>
    </row>
    <row r="53" ht="14.25">
      <c r="A53" s="84"/>
    </row>
    <row r="54" ht="14.25">
      <c r="A54" s="84"/>
    </row>
    <row r="55" ht="14.25">
      <c r="A55" s="84"/>
    </row>
  </sheetData>
  <sheetProtection/>
  <mergeCells count="1">
    <mergeCell ref="B1:D1"/>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6" tint="-0.24997000396251678"/>
  </sheetPr>
  <dimension ref="A1:U232"/>
  <sheetViews>
    <sheetView zoomScale="60" zoomScaleNormal="60" zoomScalePageLayoutView="0" workbookViewId="0" topLeftCell="A1">
      <selection activeCell="A6" sqref="A6"/>
    </sheetView>
  </sheetViews>
  <sheetFormatPr defaultColWidth="11.421875" defaultRowHeight="15"/>
  <cols>
    <col min="2" max="2" width="40.421875" style="0" customWidth="1"/>
    <col min="3" max="3" width="74.7109375" style="0" customWidth="1"/>
    <col min="4" max="4" width="135.00390625" style="0" bestFit="1" customWidth="1"/>
    <col min="5" max="5" width="144.7109375" style="0" bestFit="1" customWidth="1"/>
  </cols>
  <sheetData>
    <row r="1" spans="1:21" ht="32.25">
      <c r="A1" s="84"/>
      <c r="B1" s="377" t="s">
        <v>63</v>
      </c>
      <c r="C1" s="377"/>
      <c r="D1" s="377"/>
      <c r="E1" s="84"/>
      <c r="F1" s="84"/>
      <c r="G1" s="84"/>
      <c r="H1" s="84"/>
      <c r="I1" s="84"/>
      <c r="J1" s="84"/>
      <c r="K1" s="84"/>
      <c r="L1" s="84"/>
      <c r="M1" s="84"/>
      <c r="N1" s="84"/>
      <c r="O1" s="84"/>
      <c r="P1" s="84"/>
      <c r="Q1" s="84"/>
      <c r="R1" s="84"/>
      <c r="S1" s="84"/>
      <c r="T1" s="84"/>
      <c r="U1" s="84"/>
    </row>
    <row r="2" spans="1:21" ht="14.25">
      <c r="A2" s="84"/>
      <c r="B2" s="84"/>
      <c r="C2" s="84"/>
      <c r="D2" s="84"/>
      <c r="E2" s="84"/>
      <c r="F2" s="84"/>
      <c r="G2" s="84"/>
      <c r="H2" s="84"/>
      <c r="I2" s="84"/>
      <c r="J2" s="84"/>
      <c r="K2" s="84"/>
      <c r="L2" s="84"/>
      <c r="M2" s="84"/>
      <c r="N2" s="84"/>
      <c r="O2" s="84"/>
      <c r="P2" s="84"/>
      <c r="Q2" s="84"/>
      <c r="R2" s="84"/>
      <c r="S2" s="84"/>
      <c r="T2" s="84"/>
      <c r="U2" s="84"/>
    </row>
    <row r="3" spans="1:21" ht="30">
      <c r="A3" s="84"/>
      <c r="B3" s="105"/>
      <c r="C3" s="36" t="s">
        <v>56</v>
      </c>
      <c r="D3" s="36" t="s">
        <v>57</v>
      </c>
      <c r="E3" s="84"/>
      <c r="F3" s="84"/>
      <c r="G3" s="84"/>
      <c r="H3" s="84"/>
      <c r="I3" s="84"/>
      <c r="J3" s="84"/>
      <c r="K3" s="84"/>
      <c r="L3" s="84"/>
      <c r="M3" s="84"/>
      <c r="N3" s="84"/>
      <c r="O3" s="84"/>
      <c r="P3" s="84"/>
      <c r="Q3" s="84"/>
      <c r="R3" s="84"/>
      <c r="S3" s="84"/>
      <c r="T3" s="84"/>
      <c r="U3" s="84"/>
    </row>
    <row r="4" spans="1:21" ht="32.25">
      <c r="A4" s="104" t="s">
        <v>83</v>
      </c>
      <c r="B4" s="39" t="s">
        <v>101</v>
      </c>
      <c r="C4" s="44" t="s">
        <v>158</v>
      </c>
      <c r="D4" s="37" t="s">
        <v>97</v>
      </c>
      <c r="E4" s="84"/>
      <c r="F4" s="84"/>
      <c r="G4" s="84"/>
      <c r="H4" s="84"/>
      <c r="I4" s="84"/>
      <c r="J4" s="84"/>
      <c r="K4" s="84"/>
      <c r="L4" s="84"/>
      <c r="M4" s="84"/>
      <c r="N4" s="84"/>
      <c r="O4" s="84"/>
      <c r="P4" s="84"/>
      <c r="Q4" s="84"/>
      <c r="R4" s="84"/>
      <c r="S4" s="84"/>
      <c r="T4" s="84"/>
      <c r="U4" s="84"/>
    </row>
    <row r="5" spans="1:21" ht="64.5">
      <c r="A5" s="104" t="s">
        <v>84</v>
      </c>
      <c r="B5" s="40" t="s">
        <v>59</v>
      </c>
      <c r="C5" s="45" t="s">
        <v>93</v>
      </c>
      <c r="D5" s="38" t="s">
        <v>98</v>
      </c>
      <c r="E5" s="84"/>
      <c r="F5" s="84"/>
      <c r="G5" s="84"/>
      <c r="H5" s="84"/>
      <c r="I5" s="84"/>
      <c r="J5" s="84"/>
      <c r="K5" s="84"/>
      <c r="L5" s="84"/>
      <c r="M5" s="84"/>
      <c r="N5" s="84"/>
      <c r="O5" s="84"/>
      <c r="P5" s="84"/>
      <c r="Q5" s="84"/>
      <c r="R5" s="84"/>
      <c r="S5" s="84"/>
      <c r="T5" s="84"/>
      <c r="U5" s="84"/>
    </row>
    <row r="6" spans="1:21" ht="64.5">
      <c r="A6" s="104" t="s">
        <v>81</v>
      </c>
      <c r="B6" s="41" t="s">
        <v>60</v>
      </c>
      <c r="C6" s="45" t="s">
        <v>94</v>
      </c>
      <c r="D6" s="38" t="s">
        <v>100</v>
      </c>
      <c r="E6" s="84"/>
      <c r="F6" s="84"/>
      <c r="G6" s="84"/>
      <c r="H6" s="84"/>
      <c r="I6" s="84"/>
      <c r="J6" s="84"/>
      <c r="K6" s="84"/>
      <c r="L6" s="84"/>
      <c r="M6" s="84"/>
      <c r="N6" s="84"/>
      <c r="O6" s="84"/>
      <c r="P6" s="84"/>
      <c r="Q6" s="84"/>
      <c r="R6" s="84"/>
      <c r="S6" s="84"/>
      <c r="T6" s="84"/>
      <c r="U6" s="84"/>
    </row>
    <row r="7" spans="1:21" ht="96.75">
      <c r="A7" s="104" t="s">
        <v>7</v>
      </c>
      <c r="B7" s="42" t="s">
        <v>61</v>
      </c>
      <c r="C7" s="45" t="s">
        <v>95</v>
      </c>
      <c r="D7" s="38" t="s">
        <v>99</v>
      </c>
      <c r="E7" s="84"/>
      <c r="F7" s="84"/>
      <c r="G7" s="84"/>
      <c r="H7" s="84"/>
      <c r="I7" s="84"/>
      <c r="J7" s="84"/>
      <c r="K7" s="84"/>
      <c r="L7" s="84"/>
      <c r="M7" s="84"/>
      <c r="N7" s="84"/>
      <c r="O7" s="84"/>
      <c r="P7" s="84"/>
      <c r="Q7" s="84"/>
      <c r="R7" s="84"/>
      <c r="S7" s="84"/>
      <c r="T7" s="84"/>
      <c r="U7" s="84"/>
    </row>
    <row r="8" spans="1:21" ht="64.5">
      <c r="A8" s="104" t="s">
        <v>85</v>
      </c>
      <c r="B8" s="43" t="s">
        <v>62</v>
      </c>
      <c r="C8" s="45" t="s">
        <v>96</v>
      </c>
      <c r="D8" s="38" t="s">
        <v>118</v>
      </c>
      <c r="E8" s="84"/>
      <c r="F8" s="84"/>
      <c r="G8" s="84"/>
      <c r="H8" s="84"/>
      <c r="I8" s="84"/>
      <c r="J8" s="84"/>
      <c r="K8" s="84"/>
      <c r="L8" s="84"/>
      <c r="M8" s="84"/>
      <c r="N8" s="84"/>
      <c r="O8" s="84"/>
      <c r="P8" s="84"/>
      <c r="Q8" s="84"/>
      <c r="R8" s="84"/>
      <c r="S8" s="84"/>
      <c r="T8" s="84"/>
      <c r="U8" s="84"/>
    </row>
    <row r="9" spans="1:21" ht="20.25">
      <c r="A9" s="104"/>
      <c r="B9" s="104"/>
      <c r="C9" s="106"/>
      <c r="D9" s="106"/>
      <c r="E9" s="84"/>
      <c r="F9" s="84"/>
      <c r="G9" s="84"/>
      <c r="H9" s="84"/>
      <c r="I9" s="84"/>
      <c r="J9" s="84"/>
      <c r="K9" s="84"/>
      <c r="L9" s="84"/>
      <c r="M9" s="84"/>
      <c r="N9" s="84"/>
      <c r="O9" s="84"/>
      <c r="P9" s="84"/>
      <c r="Q9" s="84"/>
      <c r="R9" s="84"/>
      <c r="S9" s="84"/>
      <c r="T9" s="84"/>
      <c r="U9" s="84"/>
    </row>
    <row r="10" spans="1:21" ht="14.25">
      <c r="A10" s="104"/>
      <c r="B10" s="107"/>
      <c r="C10" s="107"/>
      <c r="D10" s="107"/>
      <c r="E10" s="84"/>
      <c r="F10" s="84"/>
      <c r="G10" s="84"/>
      <c r="H10" s="84"/>
      <c r="I10" s="84"/>
      <c r="J10" s="84"/>
      <c r="K10" s="84"/>
      <c r="L10" s="84"/>
      <c r="M10" s="84"/>
      <c r="N10" s="84"/>
      <c r="O10" s="84"/>
      <c r="P10" s="84"/>
      <c r="Q10" s="84"/>
      <c r="R10" s="84"/>
      <c r="S10" s="84"/>
      <c r="T10" s="84"/>
      <c r="U10" s="84"/>
    </row>
    <row r="11" spans="1:21" ht="14.25">
      <c r="A11" s="104"/>
      <c r="B11" s="104" t="s">
        <v>91</v>
      </c>
      <c r="C11" s="104" t="s">
        <v>146</v>
      </c>
      <c r="D11" s="104" t="s">
        <v>153</v>
      </c>
      <c r="E11" s="84"/>
      <c r="F11" s="84"/>
      <c r="G11" s="84"/>
      <c r="H11" s="84"/>
      <c r="I11" s="84"/>
      <c r="J11" s="84"/>
      <c r="K11" s="84"/>
      <c r="L11" s="84"/>
      <c r="M11" s="84"/>
      <c r="N11" s="84"/>
      <c r="O11" s="84"/>
      <c r="P11" s="84"/>
      <c r="Q11" s="84"/>
      <c r="R11" s="84"/>
      <c r="S11" s="84"/>
      <c r="T11" s="84"/>
      <c r="U11" s="84"/>
    </row>
    <row r="12" spans="1:21" ht="14.25">
      <c r="A12" s="104"/>
      <c r="B12" s="104" t="s">
        <v>89</v>
      </c>
      <c r="C12" s="104" t="s">
        <v>150</v>
      </c>
      <c r="D12" s="104" t="s">
        <v>154</v>
      </c>
      <c r="E12" s="84"/>
      <c r="F12" s="84"/>
      <c r="G12" s="84"/>
      <c r="H12" s="84"/>
      <c r="I12" s="84"/>
      <c r="J12" s="84"/>
      <c r="K12" s="84"/>
      <c r="L12" s="84"/>
      <c r="M12" s="84"/>
      <c r="N12" s="84"/>
      <c r="O12" s="84"/>
      <c r="P12" s="84"/>
      <c r="Q12" s="84"/>
      <c r="R12" s="84"/>
      <c r="S12" s="84"/>
      <c r="T12" s="84"/>
      <c r="U12" s="84"/>
    </row>
    <row r="13" spans="1:21" ht="14.25">
      <c r="A13" s="104"/>
      <c r="B13" s="104"/>
      <c r="C13" s="104" t="s">
        <v>149</v>
      </c>
      <c r="D13" s="104" t="s">
        <v>155</v>
      </c>
      <c r="E13" s="84"/>
      <c r="F13" s="84"/>
      <c r="G13" s="84"/>
      <c r="H13" s="84"/>
      <c r="I13" s="84"/>
      <c r="J13" s="84"/>
      <c r="K13" s="84"/>
      <c r="L13" s="84"/>
      <c r="M13" s="84"/>
      <c r="N13" s="84"/>
      <c r="O13" s="84"/>
      <c r="P13" s="84"/>
      <c r="Q13" s="84"/>
      <c r="R13" s="84"/>
      <c r="S13" s="84"/>
      <c r="T13" s="84"/>
      <c r="U13" s="84"/>
    </row>
    <row r="14" spans="1:21" ht="14.25">
      <c r="A14" s="104"/>
      <c r="B14" s="104"/>
      <c r="C14" s="104" t="s">
        <v>151</v>
      </c>
      <c r="D14" s="104" t="s">
        <v>156</v>
      </c>
      <c r="E14" s="84"/>
      <c r="F14" s="84"/>
      <c r="G14" s="84"/>
      <c r="H14" s="84"/>
      <c r="I14" s="84"/>
      <c r="J14" s="84"/>
      <c r="K14" s="84"/>
      <c r="L14" s="84"/>
      <c r="M14" s="84"/>
      <c r="N14" s="84"/>
      <c r="O14" s="84"/>
      <c r="P14" s="84"/>
      <c r="Q14" s="84"/>
      <c r="R14" s="84"/>
      <c r="S14" s="84"/>
      <c r="T14" s="84"/>
      <c r="U14" s="84"/>
    </row>
    <row r="15" spans="1:21" ht="14.25">
      <c r="A15" s="104"/>
      <c r="B15" s="104"/>
      <c r="C15" s="104" t="s">
        <v>152</v>
      </c>
      <c r="D15" s="104" t="s">
        <v>157</v>
      </c>
      <c r="E15" s="84"/>
      <c r="F15" s="84"/>
      <c r="G15" s="84"/>
      <c r="H15" s="84"/>
      <c r="I15" s="84"/>
      <c r="J15" s="84"/>
      <c r="K15" s="84"/>
      <c r="L15" s="84"/>
      <c r="M15" s="84"/>
      <c r="N15" s="84"/>
      <c r="O15" s="84"/>
      <c r="P15" s="84"/>
      <c r="Q15" s="84"/>
      <c r="R15" s="84"/>
      <c r="S15" s="84"/>
      <c r="T15" s="84"/>
      <c r="U15" s="84"/>
    </row>
    <row r="16" spans="1:15" ht="14.25">
      <c r="A16" s="104"/>
      <c r="B16" s="104"/>
      <c r="C16" s="104"/>
      <c r="D16" s="104"/>
      <c r="E16" s="84"/>
      <c r="F16" s="84"/>
      <c r="G16" s="84"/>
      <c r="H16" s="84"/>
      <c r="I16" s="84"/>
      <c r="J16" s="84"/>
      <c r="K16" s="84"/>
      <c r="L16" s="84"/>
      <c r="M16" s="84"/>
      <c r="N16" s="84"/>
      <c r="O16" s="84"/>
    </row>
    <row r="17" spans="1:15" ht="14.25">
      <c r="A17" s="104"/>
      <c r="B17" s="104"/>
      <c r="C17" s="104"/>
      <c r="D17" s="104"/>
      <c r="E17" s="84"/>
      <c r="F17" s="84"/>
      <c r="G17" s="84"/>
      <c r="H17" s="84"/>
      <c r="I17" s="84"/>
      <c r="J17" s="84"/>
      <c r="K17" s="84"/>
      <c r="L17" s="84"/>
      <c r="M17" s="84"/>
      <c r="N17" s="84"/>
      <c r="O17" s="84"/>
    </row>
    <row r="18" spans="1:15" ht="14.25">
      <c r="A18" s="104"/>
      <c r="B18" s="108"/>
      <c r="C18" s="108"/>
      <c r="D18" s="108"/>
      <c r="E18" s="84"/>
      <c r="F18" s="84"/>
      <c r="G18" s="84"/>
      <c r="H18" s="84"/>
      <c r="I18" s="84"/>
      <c r="J18" s="84"/>
      <c r="K18" s="84"/>
      <c r="L18" s="84"/>
      <c r="M18" s="84"/>
      <c r="N18" s="84"/>
      <c r="O18" s="84"/>
    </row>
    <row r="19" spans="1:15" ht="14.25">
      <c r="A19" s="104"/>
      <c r="B19" s="108"/>
      <c r="C19" s="108"/>
      <c r="D19" s="108"/>
      <c r="E19" s="84"/>
      <c r="F19" s="84"/>
      <c r="G19" s="84"/>
      <c r="H19" s="84"/>
      <c r="I19" s="84"/>
      <c r="J19" s="84"/>
      <c r="K19" s="84"/>
      <c r="L19" s="84"/>
      <c r="M19" s="84"/>
      <c r="N19" s="84"/>
      <c r="O19" s="84"/>
    </row>
    <row r="20" spans="1:15" ht="14.25">
      <c r="A20" s="104"/>
      <c r="B20" s="108"/>
      <c r="C20" s="108"/>
      <c r="D20" s="108"/>
      <c r="E20" s="84"/>
      <c r="F20" s="84"/>
      <c r="G20" s="84"/>
      <c r="H20" s="84"/>
      <c r="I20" s="84"/>
      <c r="J20" s="84"/>
      <c r="K20" s="84"/>
      <c r="L20" s="84"/>
      <c r="M20" s="84"/>
      <c r="N20" s="84"/>
      <c r="O20" s="84"/>
    </row>
    <row r="21" spans="1:15" ht="14.25">
      <c r="A21" s="104"/>
      <c r="B21" s="108"/>
      <c r="C21" s="108"/>
      <c r="D21" s="108"/>
      <c r="E21" s="84"/>
      <c r="F21" s="84"/>
      <c r="G21" s="84"/>
      <c r="H21" s="84"/>
      <c r="I21" s="84"/>
      <c r="J21" s="84"/>
      <c r="K21" s="84"/>
      <c r="L21" s="84"/>
      <c r="M21" s="84"/>
      <c r="N21" s="84"/>
      <c r="O21" s="84"/>
    </row>
    <row r="22" spans="1:15" ht="20.25">
      <c r="A22" s="104"/>
      <c r="B22" s="104"/>
      <c r="C22" s="106"/>
      <c r="D22" s="106"/>
      <c r="E22" s="84"/>
      <c r="F22" s="84"/>
      <c r="G22" s="84"/>
      <c r="H22" s="84"/>
      <c r="I22" s="84"/>
      <c r="J22" s="84"/>
      <c r="K22" s="84"/>
      <c r="L22" s="84"/>
      <c r="M22" s="84"/>
      <c r="N22" s="84"/>
      <c r="O22" s="84"/>
    </row>
    <row r="23" spans="1:15" ht="20.25">
      <c r="A23" s="104"/>
      <c r="B23" s="104"/>
      <c r="C23" s="106"/>
      <c r="D23" s="106"/>
      <c r="E23" s="84"/>
      <c r="F23" s="84"/>
      <c r="G23" s="84"/>
      <c r="H23" s="84"/>
      <c r="I23" s="84"/>
      <c r="J23" s="84"/>
      <c r="K23" s="84"/>
      <c r="L23" s="84"/>
      <c r="M23" s="84"/>
      <c r="N23" s="84"/>
      <c r="O23" s="84"/>
    </row>
    <row r="24" spans="1:15" ht="20.25">
      <c r="A24" s="104"/>
      <c r="B24" s="104"/>
      <c r="C24" s="106"/>
      <c r="D24" s="106"/>
      <c r="E24" s="84"/>
      <c r="F24" s="84"/>
      <c r="G24" s="84"/>
      <c r="H24" s="84"/>
      <c r="I24" s="84"/>
      <c r="J24" s="84"/>
      <c r="K24" s="84"/>
      <c r="L24" s="84"/>
      <c r="M24" s="84"/>
      <c r="N24" s="84"/>
      <c r="O24" s="84"/>
    </row>
    <row r="25" spans="1:15" ht="20.25">
      <c r="A25" s="104"/>
      <c r="B25" s="104"/>
      <c r="C25" s="106"/>
      <c r="D25" s="106"/>
      <c r="E25" s="84"/>
      <c r="F25" s="84"/>
      <c r="G25" s="84"/>
      <c r="H25" s="84"/>
      <c r="I25" s="84"/>
      <c r="J25" s="84"/>
      <c r="K25" s="84"/>
      <c r="L25" s="84"/>
      <c r="M25" s="84"/>
      <c r="N25" s="84"/>
      <c r="O25" s="84"/>
    </row>
    <row r="26" spans="1:15" ht="20.25">
      <c r="A26" s="104"/>
      <c r="B26" s="104"/>
      <c r="C26" s="106"/>
      <c r="D26" s="106"/>
      <c r="E26" s="84"/>
      <c r="F26" s="84"/>
      <c r="G26" s="84"/>
      <c r="H26" s="84"/>
      <c r="I26" s="84"/>
      <c r="J26" s="84"/>
      <c r="K26" s="84"/>
      <c r="L26" s="84"/>
      <c r="M26" s="84"/>
      <c r="N26" s="84"/>
      <c r="O26" s="84"/>
    </row>
    <row r="27" spans="1:15" ht="20.25">
      <c r="A27" s="104"/>
      <c r="B27" s="104"/>
      <c r="C27" s="106"/>
      <c r="D27" s="106"/>
      <c r="E27" s="84"/>
      <c r="F27" s="84"/>
      <c r="G27" s="84"/>
      <c r="H27" s="84"/>
      <c r="I27" s="84"/>
      <c r="J27" s="84"/>
      <c r="K27" s="84"/>
      <c r="L27" s="84"/>
      <c r="M27" s="84"/>
      <c r="N27" s="84"/>
      <c r="O27" s="84"/>
    </row>
    <row r="28" spans="1:15" ht="20.25">
      <c r="A28" s="104"/>
      <c r="B28" s="104"/>
      <c r="C28" s="106"/>
      <c r="D28" s="106"/>
      <c r="E28" s="84"/>
      <c r="F28" s="84"/>
      <c r="G28" s="84"/>
      <c r="H28" s="84"/>
      <c r="I28" s="84"/>
      <c r="J28" s="84"/>
      <c r="K28" s="84"/>
      <c r="L28" s="84"/>
      <c r="M28" s="84"/>
      <c r="N28" s="84"/>
      <c r="O28" s="84"/>
    </row>
    <row r="29" spans="1:15" ht="20.25">
      <c r="A29" s="104"/>
      <c r="B29" s="104"/>
      <c r="C29" s="106"/>
      <c r="D29" s="106"/>
      <c r="E29" s="84"/>
      <c r="F29" s="84"/>
      <c r="G29" s="84"/>
      <c r="H29" s="84"/>
      <c r="I29" s="84"/>
      <c r="J29" s="84"/>
      <c r="K29" s="84"/>
      <c r="L29" s="84"/>
      <c r="M29" s="84"/>
      <c r="N29" s="84"/>
      <c r="O29" s="84"/>
    </row>
    <row r="30" spans="1:15" ht="20.25">
      <c r="A30" s="104"/>
      <c r="B30" s="104"/>
      <c r="C30" s="106"/>
      <c r="D30" s="106"/>
      <c r="E30" s="84"/>
      <c r="F30" s="84"/>
      <c r="G30" s="84"/>
      <c r="H30" s="84"/>
      <c r="I30" s="84"/>
      <c r="J30" s="84"/>
      <c r="K30" s="84"/>
      <c r="L30" s="84"/>
      <c r="M30" s="84"/>
      <c r="N30" s="84"/>
      <c r="O30" s="84"/>
    </row>
    <row r="31" spans="1:15" ht="20.25">
      <c r="A31" s="104"/>
      <c r="B31" s="104"/>
      <c r="C31" s="106"/>
      <c r="D31" s="106"/>
      <c r="E31" s="84"/>
      <c r="F31" s="84"/>
      <c r="G31" s="84"/>
      <c r="H31" s="84"/>
      <c r="I31" s="84"/>
      <c r="J31" s="84"/>
      <c r="K31" s="84"/>
      <c r="L31" s="84"/>
      <c r="M31" s="84"/>
      <c r="N31" s="84"/>
      <c r="O31" s="84"/>
    </row>
    <row r="32" spans="1:15" ht="20.25">
      <c r="A32" s="104"/>
      <c r="B32" s="104"/>
      <c r="C32" s="106"/>
      <c r="D32" s="106"/>
      <c r="E32" s="84"/>
      <c r="F32" s="84"/>
      <c r="G32" s="84"/>
      <c r="H32" s="84"/>
      <c r="I32" s="84"/>
      <c r="J32" s="84"/>
      <c r="K32" s="84"/>
      <c r="L32" s="84"/>
      <c r="M32" s="84"/>
      <c r="N32" s="84"/>
      <c r="O32" s="84"/>
    </row>
    <row r="33" spans="1:15" ht="20.25">
      <c r="A33" s="104"/>
      <c r="B33" s="104"/>
      <c r="C33" s="106"/>
      <c r="D33" s="106"/>
      <c r="E33" s="84"/>
      <c r="F33" s="84"/>
      <c r="G33" s="84"/>
      <c r="H33" s="84"/>
      <c r="I33" s="84"/>
      <c r="J33" s="84"/>
      <c r="K33" s="84"/>
      <c r="L33" s="84"/>
      <c r="M33" s="84"/>
      <c r="N33" s="84"/>
      <c r="O33" s="84"/>
    </row>
    <row r="34" spans="1:15" ht="20.25">
      <c r="A34" s="104"/>
      <c r="B34" s="104"/>
      <c r="C34" s="106"/>
      <c r="D34" s="106"/>
      <c r="E34" s="84"/>
      <c r="F34" s="84"/>
      <c r="G34" s="84"/>
      <c r="H34" s="84"/>
      <c r="I34" s="84"/>
      <c r="J34" s="84"/>
      <c r="K34" s="84"/>
      <c r="L34" s="84"/>
      <c r="M34" s="84"/>
      <c r="N34" s="84"/>
      <c r="O34" s="84"/>
    </row>
    <row r="35" spans="1:15" ht="20.25">
      <c r="A35" s="104"/>
      <c r="B35" s="104"/>
      <c r="C35" s="106"/>
      <c r="D35" s="106"/>
      <c r="E35" s="84"/>
      <c r="F35" s="84"/>
      <c r="G35" s="84"/>
      <c r="H35" s="84"/>
      <c r="I35" s="84"/>
      <c r="J35" s="84"/>
      <c r="K35" s="84"/>
      <c r="L35" s="84"/>
      <c r="M35" s="84"/>
      <c r="N35" s="84"/>
      <c r="O35" s="84"/>
    </row>
    <row r="36" spans="1:15" ht="20.25">
      <c r="A36" s="104"/>
      <c r="B36" s="104"/>
      <c r="C36" s="106"/>
      <c r="D36" s="106"/>
      <c r="E36" s="84"/>
      <c r="F36" s="84"/>
      <c r="G36" s="84"/>
      <c r="H36" s="84"/>
      <c r="I36" s="84"/>
      <c r="J36" s="84"/>
      <c r="K36" s="84"/>
      <c r="L36" s="84"/>
      <c r="M36" s="84"/>
      <c r="N36" s="84"/>
      <c r="O36" s="84"/>
    </row>
    <row r="37" spans="1:15" ht="20.25">
      <c r="A37" s="104"/>
      <c r="B37" s="104"/>
      <c r="C37" s="106"/>
      <c r="D37" s="106"/>
      <c r="E37" s="84"/>
      <c r="F37" s="84"/>
      <c r="G37" s="84"/>
      <c r="H37" s="84"/>
      <c r="I37" s="84"/>
      <c r="J37" s="84"/>
      <c r="K37" s="84"/>
      <c r="L37" s="84"/>
      <c r="M37" s="84"/>
      <c r="N37" s="84"/>
      <c r="O37" s="84"/>
    </row>
    <row r="38" spans="1:15" ht="20.25">
      <c r="A38" s="104"/>
      <c r="B38" s="104"/>
      <c r="C38" s="106"/>
      <c r="D38" s="106"/>
      <c r="E38" s="84"/>
      <c r="F38" s="84"/>
      <c r="G38" s="84"/>
      <c r="H38" s="84"/>
      <c r="I38" s="84"/>
      <c r="J38" s="84"/>
      <c r="K38" s="84"/>
      <c r="L38" s="84"/>
      <c r="M38" s="84"/>
      <c r="N38" s="84"/>
      <c r="O38" s="84"/>
    </row>
    <row r="39" spans="1:15" ht="20.25">
      <c r="A39" s="104"/>
      <c r="B39" s="104"/>
      <c r="C39" s="106"/>
      <c r="D39" s="106"/>
      <c r="E39" s="84"/>
      <c r="F39" s="84"/>
      <c r="G39" s="84"/>
      <c r="H39" s="84"/>
      <c r="I39" s="84"/>
      <c r="J39" s="84"/>
      <c r="K39" s="84"/>
      <c r="L39" s="84"/>
      <c r="M39" s="84"/>
      <c r="N39" s="84"/>
      <c r="O39" s="84"/>
    </row>
    <row r="40" spans="1:15" ht="20.25">
      <c r="A40" s="104"/>
      <c r="B40" s="104"/>
      <c r="C40" s="106"/>
      <c r="D40" s="106"/>
      <c r="E40" s="84"/>
      <c r="F40" s="84"/>
      <c r="G40" s="84"/>
      <c r="H40" s="84"/>
      <c r="I40" s="84"/>
      <c r="J40" s="84"/>
      <c r="K40" s="84"/>
      <c r="L40" s="84"/>
      <c r="M40" s="84"/>
      <c r="N40" s="84"/>
      <c r="O40" s="84"/>
    </row>
    <row r="41" spans="1:15" ht="20.25">
      <c r="A41" s="104"/>
      <c r="B41" s="104"/>
      <c r="C41" s="106"/>
      <c r="D41" s="106"/>
      <c r="E41" s="84"/>
      <c r="F41" s="84"/>
      <c r="G41" s="84"/>
      <c r="H41" s="84"/>
      <c r="I41" s="84"/>
      <c r="J41" s="84"/>
      <c r="K41" s="84"/>
      <c r="L41" s="84"/>
      <c r="M41" s="84"/>
      <c r="N41" s="84"/>
      <c r="O41" s="84"/>
    </row>
    <row r="42" spans="1:15" ht="20.25">
      <c r="A42" s="104"/>
      <c r="B42" s="104"/>
      <c r="C42" s="106"/>
      <c r="D42" s="106"/>
      <c r="E42" s="84"/>
      <c r="F42" s="84"/>
      <c r="G42" s="84"/>
      <c r="H42" s="84"/>
      <c r="I42" s="84"/>
      <c r="J42" s="84"/>
      <c r="K42" s="84"/>
      <c r="L42" s="84"/>
      <c r="M42" s="84"/>
      <c r="N42" s="84"/>
      <c r="O42" s="84"/>
    </row>
    <row r="43" spans="1:15" ht="20.25">
      <c r="A43" s="104"/>
      <c r="B43" s="104"/>
      <c r="C43" s="106"/>
      <c r="D43" s="106"/>
      <c r="E43" s="84"/>
      <c r="F43" s="84"/>
      <c r="G43" s="84"/>
      <c r="H43" s="84"/>
      <c r="I43" s="84"/>
      <c r="J43" s="84"/>
      <c r="K43" s="84"/>
      <c r="L43" s="84"/>
      <c r="M43" s="84"/>
      <c r="N43" s="84"/>
      <c r="O43" s="84"/>
    </row>
    <row r="44" spans="1:15" ht="20.25">
      <c r="A44" s="104"/>
      <c r="B44" s="104"/>
      <c r="C44" s="106"/>
      <c r="D44" s="106"/>
      <c r="E44" s="84"/>
      <c r="F44" s="84"/>
      <c r="G44" s="84"/>
      <c r="H44" s="84"/>
      <c r="I44" s="84"/>
      <c r="J44" s="84"/>
      <c r="K44" s="84"/>
      <c r="L44" s="84"/>
      <c r="M44" s="84"/>
      <c r="N44" s="84"/>
      <c r="O44" s="84"/>
    </row>
    <row r="45" spans="1:15" ht="20.25">
      <c r="A45" s="104"/>
      <c r="B45" s="104"/>
      <c r="C45" s="106"/>
      <c r="D45" s="106"/>
      <c r="E45" s="84"/>
      <c r="F45" s="84"/>
      <c r="G45" s="84"/>
      <c r="H45" s="84"/>
      <c r="I45" s="84"/>
      <c r="J45" s="84"/>
      <c r="K45" s="84"/>
      <c r="L45" s="84"/>
      <c r="M45" s="84"/>
      <c r="N45" s="84"/>
      <c r="O45" s="84"/>
    </row>
    <row r="46" spans="1:15" ht="20.25">
      <c r="A46" s="104"/>
      <c r="B46" s="104"/>
      <c r="C46" s="106"/>
      <c r="D46" s="106"/>
      <c r="E46" s="84"/>
      <c r="F46" s="84"/>
      <c r="G46" s="84"/>
      <c r="H46" s="84"/>
      <c r="I46" s="84"/>
      <c r="J46" s="84"/>
      <c r="K46" s="84"/>
      <c r="L46" s="84"/>
      <c r="M46" s="84"/>
      <c r="N46" s="84"/>
      <c r="O46" s="84"/>
    </row>
    <row r="47" spans="1:15" ht="20.25">
      <c r="A47" s="104"/>
      <c r="B47" s="104"/>
      <c r="C47" s="106"/>
      <c r="D47" s="106"/>
      <c r="E47" s="84"/>
      <c r="F47" s="84"/>
      <c r="G47" s="84"/>
      <c r="H47" s="84"/>
      <c r="I47" s="84"/>
      <c r="J47" s="84"/>
      <c r="K47" s="84"/>
      <c r="L47" s="84"/>
      <c r="M47" s="84"/>
      <c r="N47" s="84"/>
      <c r="O47" s="84"/>
    </row>
    <row r="48" spans="1:15" ht="20.25">
      <c r="A48" s="104"/>
      <c r="B48" s="104"/>
      <c r="C48" s="106"/>
      <c r="D48" s="106"/>
      <c r="E48" s="84"/>
      <c r="F48" s="84"/>
      <c r="G48" s="84"/>
      <c r="H48" s="84"/>
      <c r="I48" s="84"/>
      <c r="J48" s="84"/>
      <c r="K48" s="84"/>
      <c r="L48" s="84"/>
      <c r="M48" s="84"/>
      <c r="N48" s="84"/>
      <c r="O48" s="84"/>
    </row>
    <row r="49" spans="1:15" ht="20.25">
      <c r="A49" s="104"/>
      <c r="B49" s="104"/>
      <c r="C49" s="106"/>
      <c r="D49" s="106"/>
      <c r="E49" s="84"/>
      <c r="F49" s="84"/>
      <c r="G49" s="84"/>
      <c r="H49" s="84"/>
      <c r="I49" s="84"/>
      <c r="J49" s="84"/>
      <c r="K49" s="84"/>
      <c r="L49" s="84"/>
      <c r="M49" s="84"/>
      <c r="N49" s="84"/>
      <c r="O49" s="84"/>
    </row>
    <row r="50" spans="1:15" ht="20.25">
      <c r="A50" s="104"/>
      <c r="B50" s="104"/>
      <c r="C50" s="106"/>
      <c r="D50" s="106"/>
      <c r="E50" s="84"/>
      <c r="F50" s="84"/>
      <c r="G50" s="84"/>
      <c r="H50" s="84"/>
      <c r="I50" s="84"/>
      <c r="J50" s="84"/>
      <c r="K50" s="84"/>
      <c r="L50" s="84"/>
      <c r="M50" s="84"/>
      <c r="N50" s="84"/>
      <c r="O50" s="84"/>
    </row>
    <row r="51" spans="1:15" ht="20.25">
      <c r="A51" s="104"/>
      <c r="B51" s="104"/>
      <c r="C51" s="106"/>
      <c r="D51" s="106"/>
      <c r="E51" s="84"/>
      <c r="F51" s="84"/>
      <c r="G51" s="84"/>
      <c r="H51" s="84"/>
      <c r="I51" s="84"/>
      <c r="J51" s="84"/>
      <c r="K51" s="84"/>
      <c r="L51" s="84"/>
      <c r="M51" s="84"/>
      <c r="N51" s="84"/>
      <c r="O51" s="84"/>
    </row>
    <row r="52" spans="1:4" ht="20.25">
      <c r="A52" s="104"/>
      <c r="B52" s="23"/>
      <c r="C52" s="34"/>
      <c r="D52" s="34"/>
    </row>
    <row r="53" spans="1:4" ht="20.25">
      <c r="A53" s="104"/>
      <c r="B53" s="23"/>
      <c r="C53" s="34"/>
      <c r="D53" s="34"/>
    </row>
    <row r="54" spans="1:4" ht="20.25">
      <c r="A54" s="104"/>
      <c r="B54" s="23"/>
      <c r="C54" s="34"/>
      <c r="D54" s="34"/>
    </row>
    <row r="55" spans="1:4" ht="20.25">
      <c r="A55" s="104"/>
      <c r="B55" s="23"/>
      <c r="C55" s="34"/>
      <c r="D55" s="34"/>
    </row>
    <row r="56" spans="1:4" ht="20.25">
      <c r="A56" s="104"/>
      <c r="B56" s="23"/>
      <c r="C56" s="34"/>
      <c r="D56" s="34"/>
    </row>
    <row r="57" spans="1:4" ht="20.25">
      <c r="A57" s="104"/>
      <c r="B57" s="23"/>
      <c r="C57" s="34"/>
      <c r="D57" s="34"/>
    </row>
    <row r="58" spans="1:4" ht="20.25">
      <c r="A58" s="104"/>
      <c r="B58" s="23"/>
      <c r="C58" s="34"/>
      <c r="D58" s="34"/>
    </row>
    <row r="59" spans="1:4" ht="20.25">
      <c r="A59" s="104"/>
      <c r="B59" s="23"/>
      <c r="C59" s="34"/>
      <c r="D59" s="34"/>
    </row>
    <row r="60" spans="1:4" ht="20.25">
      <c r="A60" s="104"/>
      <c r="B60" s="23"/>
      <c r="C60" s="34"/>
      <c r="D60" s="34"/>
    </row>
    <row r="61" spans="1:4" ht="20.25">
      <c r="A61" s="104"/>
      <c r="B61" s="23"/>
      <c r="C61" s="34"/>
      <c r="D61" s="34"/>
    </row>
    <row r="62" spans="1:4" ht="20.25">
      <c r="A62" s="104"/>
      <c r="B62" s="23"/>
      <c r="C62" s="34"/>
      <c r="D62" s="34"/>
    </row>
    <row r="63" spans="1:4" ht="20.25">
      <c r="A63" s="104"/>
      <c r="B63" s="23"/>
      <c r="C63" s="34"/>
      <c r="D63" s="34"/>
    </row>
    <row r="64" spans="1:4" ht="20.25">
      <c r="A64" s="104"/>
      <c r="B64" s="23"/>
      <c r="C64" s="34"/>
      <c r="D64" s="34"/>
    </row>
    <row r="65" spans="1:4" ht="20.25">
      <c r="A65" s="104"/>
      <c r="B65" s="23"/>
      <c r="C65" s="34"/>
      <c r="D65" s="34"/>
    </row>
    <row r="66" spans="1:4" ht="20.25">
      <c r="A66" s="104"/>
      <c r="B66" s="23"/>
      <c r="C66" s="34"/>
      <c r="D66" s="34"/>
    </row>
    <row r="67" spans="1:4" ht="20.25">
      <c r="A67" s="104"/>
      <c r="B67" s="23"/>
      <c r="C67" s="34"/>
      <c r="D67" s="34"/>
    </row>
    <row r="68" spans="1:4" ht="20.25">
      <c r="A68" s="104"/>
      <c r="B68" s="23"/>
      <c r="C68" s="34"/>
      <c r="D68" s="34"/>
    </row>
    <row r="69" spans="1:4" ht="20.25">
      <c r="A69" s="104"/>
      <c r="B69" s="23"/>
      <c r="C69" s="34"/>
      <c r="D69" s="34"/>
    </row>
    <row r="70" spans="1:4" ht="20.25">
      <c r="A70" s="104"/>
      <c r="B70" s="23"/>
      <c r="C70" s="34"/>
      <c r="D70" s="34"/>
    </row>
    <row r="71" spans="1:4" ht="20.25">
      <c r="A71" s="104"/>
      <c r="B71" s="23"/>
      <c r="C71" s="34"/>
      <c r="D71" s="34"/>
    </row>
    <row r="72" spans="1:4" ht="20.25">
      <c r="A72" s="104"/>
      <c r="B72" s="23"/>
      <c r="C72" s="34"/>
      <c r="D72" s="34"/>
    </row>
    <row r="73" spans="1:4" ht="20.25">
      <c r="A73" s="104"/>
      <c r="B73" s="23"/>
      <c r="C73" s="34"/>
      <c r="D73" s="34"/>
    </row>
    <row r="74" spans="1:4" ht="20.25">
      <c r="A74" s="104"/>
      <c r="B74" s="23"/>
      <c r="C74" s="34"/>
      <c r="D74" s="34"/>
    </row>
    <row r="75" spans="1:4" ht="20.25">
      <c r="A75" s="104"/>
      <c r="B75" s="23"/>
      <c r="C75" s="34"/>
      <c r="D75" s="34"/>
    </row>
    <row r="76" spans="1:4" ht="20.25">
      <c r="A76" s="104"/>
      <c r="B76" s="23"/>
      <c r="C76" s="34"/>
      <c r="D76" s="34"/>
    </row>
    <row r="77" spans="1:4" ht="20.25">
      <c r="A77" s="104"/>
      <c r="B77" s="23"/>
      <c r="C77" s="34"/>
      <c r="D77" s="34"/>
    </row>
    <row r="78" spans="1:4" ht="20.25">
      <c r="A78" s="104"/>
      <c r="B78" s="23"/>
      <c r="C78" s="34"/>
      <c r="D78" s="34"/>
    </row>
    <row r="79" spans="1:4" ht="20.25">
      <c r="A79" s="104"/>
      <c r="B79" s="23"/>
      <c r="C79" s="34"/>
      <c r="D79" s="34"/>
    </row>
    <row r="80" spans="1:4" ht="20.25">
      <c r="A80" s="104"/>
      <c r="B80" s="23"/>
      <c r="C80" s="34"/>
      <c r="D80" s="34"/>
    </row>
    <row r="81" spans="1:4" ht="20.25">
      <c r="A81" s="104"/>
      <c r="B81" s="23"/>
      <c r="C81" s="34"/>
      <c r="D81" s="34"/>
    </row>
    <row r="82" spans="1:4" ht="20.25">
      <c r="A82" s="104"/>
      <c r="B82" s="23"/>
      <c r="C82" s="34"/>
      <c r="D82" s="34"/>
    </row>
    <row r="83" spans="1:4" ht="20.25">
      <c r="A83" s="104"/>
      <c r="B83" s="23"/>
      <c r="C83" s="34"/>
      <c r="D83" s="34"/>
    </row>
    <row r="84" spans="1:4" ht="20.25">
      <c r="A84" s="104"/>
      <c r="B84" s="23"/>
      <c r="C84" s="34"/>
      <c r="D84" s="34"/>
    </row>
    <row r="85" spans="1:4" ht="20.25">
      <c r="A85" s="104"/>
      <c r="B85" s="23"/>
      <c r="C85" s="34"/>
      <c r="D85" s="34"/>
    </row>
    <row r="86" spans="1:4" ht="20.25">
      <c r="A86" s="104"/>
      <c r="B86" s="23"/>
      <c r="C86" s="34"/>
      <c r="D86" s="34"/>
    </row>
    <row r="87" spans="1:4" ht="20.25">
      <c r="A87" s="104"/>
      <c r="B87" s="23"/>
      <c r="C87" s="34"/>
      <c r="D87" s="34"/>
    </row>
    <row r="88" spans="1:4" ht="20.25">
      <c r="A88" s="104"/>
      <c r="B88" s="23"/>
      <c r="C88" s="34"/>
      <c r="D88" s="34"/>
    </row>
    <row r="89" spans="1:4" ht="20.25">
      <c r="A89" s="104"/>
      <c r="B89" s="23"/>
      <c r="C89" s="34"/>
      <c r="D89" s="34"/>
    </row>
    <row r="90" spans="1:4" ht="20.25">
      <c r="A90" s="104"/>
      <c r="B90" s="23"/>
      <c r="C90" s="34"/>
      <c r="D90" s="34"/>
    </row>
    <row r="91" spans="1:4" ht="20.25">
      <c r="A91" s="104"/>
      <c r="B91" s="23"/>
      <c r="C91" s="34"/>
      <c r="D91" s="34"/>
    </row>
    <row r="92" spans="1:4" ht="20.25">
      <c r="A92" s="104"/>
      <c r="B92" s="23"/>
      <c r="C92" s="34"/>
      <c r="D92" s="34"/>
    </row>
    <row r="93" spans="1:4" ht="20.25">
      <c r="A93" s="104"/>
      <c r="B93" s="23"/>
      <c r="C93" s="34"/>
      <c r="D93" s="34"/>
    </row>
    <row r="94" spans="1:4" ht="20.25">
      <c r="A94" s="104"/>
      <c r="B94" s="23"/>
      <c r="C94" s="34"/>
      <c r="D94" s="34"/>
    </row>
    <row r="95" spans="1:4" ht="20.25">
      <c r="A95" s="104"/>
      <c r="B95" s="23"/>
      <c r="C95" s="34"/>
      <c r="D95" s="34"/>
    </row>
    <row r="96" spans="1:4" ht="20.25">
      <c r="A96" s="104"/>
      <c r="B96" s="23"/>
      <c r="C96" s="34"/>
      <c r="D96" s="34"/>
    </row>
    <row r="97" spans="1:4" ht="20.25">
      <c r="A97" s="104"/>
      <c r="B97" s="23"/>
      <c r="C97" s="34"/>
      <c r="D97" s="34"/>
    </row>
    <row r="98" spans="1:4" ht="20.25">
      <c r="A98" s="104"/>
      <c r="B98" s="23"/>
      <c r="C98" s="34"/>
      <c r="D98" s="34"/>
    </row>
    <row r="99" spans="1:4" ht="20.25">
      <c r="A99" s="104"/>
      <c r="B99" s="23"/>
      <c r="C99" s="34"/>
      <c r="D99" s="34"/>
    </row>
    <row r="100" spans="1:4" ht="20.25">
      <c r="A100" s="104"/>
      <c r="B100" s="23"/>
      <c r="C100" s="34"/>
      <c r="D100" s="34"/>
    </row>
    <row r="101" spans="1:4" ht="20.25">
      <c r="A101" s="104"/>
      <c r="B101" s="23"/>
      <c r="C101" s="34"/>
      <c r="D101" s="34"/>
    </row>
    <row r="102" spans="1:4" ht="20.25">
      <c r="A102" s="104"/>
      <c r="B102" s="23"/>
      <c r="C102" s="34"/>
      <c r="D102" s="34"/>
    </row>
    <row r="103" spans="1:4" ht="20.25">
      <c r="A103" s="104"/>
      <c r="B103" s="23"/>
      <c r="C103" s="34"/>
      <c r="D103" s="34"/>
    </row>
    <row r="104" spans="1:4" ht="20.25">
      <c r="A104" s="104"/>
      <c r="B104" s="23"/>
      <c r="C104" s="34"/>
      <c r="D104" s="34"/>
    </row>
    <row r="105" spans="1:4" ht="20.25">
      <c r="A105" s="104"/>
      <c r="B105" s="23"/>
      <c r="C105" s="34"/>
      <c r="D105" s="34"/>
    </row>
    <row r="106" spans="1:4" ht="20.25">
      <c r="A106" s="104"/>
      <c r="B106" s="23"/>
      <c r="C106" s="34"/>
      <c r="D106" s="34"/>
    </row>
    <row r="107" spans="1:4" ht="20.25">
      <c r="A107" s="104"/>
      <c r="B107" s="23"/>
      <c r="C107" s="34"/>
      <c r="D107" s="34"/>
    </row>
    <row r="108" spans="1:4" ht="20.25">
      <c r="A108" s="104"/>
      <c r="B108" s="23"/>
      <c r="C108" s="34"/>
      <c r="D108" s="34"/>
    </row>
    <row r="109" spans="1:4" ht="20.25">
      <c r="A109" s="104"/>
      <c r="B109" s="23"/>
      <c r="C109" s="34"/>
      <c r="D109" s="34"/>
    </row>
    <row r="110" spans="1:4" ht="20.25">
      <c r="A110" s="104"/>
      <c r="B110" s="23"/>
      <c r="C110" s="34"/>
      <c r="D110" s="34"/>
    </row>
    <row r="111" spans="1:4" ht="20.25">
      <c r="A111" s="104"/>
      <c r="B111" s="23"/>
      <c r="C111" s="34"/>
      <c r="D111" s="34"/>
    </row>
    <row r="112" spans="1:4" ht="20.25">
      <c r="A112" s="104"/>
      <c r="B112" s="23"/>
      <c r="C112" s="34"/>
      <c r="D112" s="34"/>
    </row>
    <row r="113" spans="1:4" ht="20.25">
      <c r="A113" s="104"/>
      <c r="B113" s="23"/>
      <c r="C113" s="34"/>
      <c r="D113" s="34"/>
    </row>
    <row r="114" spans="1:4" ht="20.25">
      <c r="A114" s="104"/>
      <c r="B114" s="23"/>
      <c r="C114" s="34"/>
      <c r="D114" s="34"/>
    </row>
    <row r="115" spans="1:4" ht="20.25">
      <c r="A115" s="104"/>
      <c r="B115" s="23"/>
      <c r="C115" s="34"/>
      <c r="D115" s="34"/>
    </row>
    <row r="116" spans="1:4" ht="20.25">
      <c r="A116" s="104"/>
      <c r="B116" s="23"/>
      <c r="C116" s="34"/>
      <c r="D116" s="34"/>
    </row>
    <row r="117" spans="1:4" ht="20.25">
      <c r="A117" s="104"/>
      <c r="B117" s="23"/>
      <c r="C117" s="34"/>
      <c r="D117" s="34"/>
    </row>
    <row r="118" spans="1:4" ht="20.25">
      <c r="A118" s="104"/>
      <c r="B118" s="23"/>
      <c r="C118" s="34"/>
      <c r="D118" s="34"/>
    </row>
    <row r="119" spans="1:4" ht="20.25">
      <c r="A119" s="104"/>
      <c r="B119" s="23"/>
      <c r="C119" s="34"/>
      <c r="D119" s="34"/>
    </row>
    <row r="120" spans="1:4" ht="20.25">
      <c r="A120" s="104"/>
      <c r="B120" s="23"/>
      <c r="C120" s="34"/>
      <c r="D120" s="34"/>
    </row>
    <row r="121" spans="1:4" ht="20.25">
      <c r="A121" s="104"/>
      <c r="B121" s="23"/>
      <c r="C121" s="34"/>
      <c r="D121" s="34"/>
    </row>
    <row r="122" spans="1:4" ht="20.25">
      <c r="A122" s="104"/>
      <c r="B122" s="23"/>
      <c r="C122" s="34"/>
      <c r="D122" s="34"/>
    </row>
    <row r="123" spans="1:4" ht="20.25">
      <c r="A123" s="104"/>
      <c r="B123" s="23"/>
      <c r="C123" s="34"/>
      <c r="D123" s="34"/>
    </row>
    <row r="124" spans="1:4" ht="20.25">
      <c r="A124" s="104"/>
      <c r="B124" s="23"/>
      <c r="C124" s="34"/>
      <c r="D124" s="34"/>
    </row>
    <row r="125" spans="1:4" ht="20.25">
      <c r="A125" s="104"/>
      <c r="B125" s="23"/>
      <c r="C125" s="34"/>
      <c r="D125" s="34"/>
    </row>
    <row r="126" spans="1:4" ht="20.25">
      <c r="A126" s="104"/>
      <c r="B126" s="23"/>
      <c r="C126" s="34"/>
      <c r="D126" s="34"/>
    </row>
    <row r="127" spans="1:4" ht="20.25">
      <c r="A127" s="104"/>
      <c r="B127" s="23"/>
      <c r="C127" s="34"/>
      <c r="D127" s="34"/>
    </row>
    <row r="128" spans="1:4" ht="20.25">
      <c r="A128" s="104"/>
      <c r="B128" s="23"/>
      <c r="C128" s="34"/>
      <c r="D128" s="34"/>
    </row>
    <row r="129" spans="1:4" ht="20.25">
      <c r="A129" s="104"/>
      <c r="B129" s="23"/>
      <c r="C129" s="34"/>
      <c r="D129" s="34"/>
    </row>
    <row r="130" spans="1:4" ht="20.25">
      <c r="A130" s="104"/>
      <c r="B130" s="23"/>
      <c r="C130" s="34"/>
      <c r="D130" s="34"/>
    </row>
    <row r="131" spans="1:4" ht="20.25">
      <c r="A131" s="104"/>
      <c r="B131" s="23"/>
      <c r="C131" s="34"/>
      <c r="D131" s="34"/>
    </row>
    <row r="132" spans="1:4" ht="20.25">
      <c r="A132" s="104"/>
      <c r="B132" s="23"/>
      <c r="C132" s="34"/>
      <c r="D132" s="34"/>
    </row>
    <row r="133" spans="1:4" ht="20.25">
      <c r="A133" s="104"/>
      <c r="B133" s="23"/>
      <c r="C133" s="34"/>
      <c r="D133" s="34"/>
    </row>
    <row r="134" spans="1:4" ht="20.25">
      <c r="A134" s="104"/>
      <c r="B134" s="23"/>
      <c r="C134" s="34"/>
      <c r="D134" s="34"/>
    </row>
    <row r="135" spans="1:4" ht="20.25">
      <c r="A135" s="104"/>
      <c r="B135" s="23"/>
      <c r="C135" s="34"/>
      <c r="D135" s="34"/>
    </row>
    <row r="136" spans="1:4" ht="20.25">
      <c r="A136" s="104"/>
      <c r="B136" s="23"/>
      <c r="C136" s="34"/>
      <c r="D136" s="34"/>
    </row>
    <row r="137" spans="1:4" ht="20.25">
      <c r="A137" s="104"/>
      <c r="B137" s="23"/>
      <c r="C137" s="34"/>
      <c r="D137" s="34"/>
    </row>
    <row r="138" spans="1:4" ht="20.25">
      <c r="A138" s="104"/>
      <c r="B138" s="23"/>
      <c r="C138" s="34"/>
      <c r="D138" s="34"/>
    </row>
    <row r="139" spans="1:4" ht="20.25">
      <c r="A139" s="104"/>
      <c r="B139" s="23"/>
      <c r="C139" s="34"/>
      <c r="D139" s="34"/>
    </row>
    <row r="140" spans="1:4" ht="20.25">
      <c r="A140" s="104"/>
      <c r="B140" s="23"/>
      <c r="C140" s="34"/>
      <c r="D140" s="34"/>
    </row>
    <row r="141" spans="1:4" ht="20.25">
      <c r="A141" s="104"/>
      <c r="B141" s="23"/>
      <c r="C141" s="34"/>
      <c r="D141" s="34"/>
    </row>
    <row r="142" spans="1:4" ht="20.25">
      <c r="A142" s="104"/>
      <c r="B142" s="23"/>
      <c r="C142" s="34"/>
      <c r="D142" s="34"/>
    </row>
    <row r="143" spans="1:4" ht="20.25">
      <c r="A143" s="104"/>
      <c r="B143" s="23"/>
      <c r="C143" s="34"/>
      <c r="D143" s="34"/>
    </row>
    <row r="144" spans="1:4" ht="20.25">
      <c r="A144" s="104"/>
      <c r="B144" s="23"/>
      <c r="C144" s="34"/>
      <c r="D144" s="34"/>
    </row>
    <row r="145" spans="1:4" ht="20.25">
      <c r="A145" s="104"/>
      <c r="B145" s="23"/>
      <c r="C145" s="34"/>
      <c r="D145" s="34"/>
    </row>
    <row r="146" spans="1:4" ht="20.25">
      <c r="A146" s="104"/>
      <c r="B146" s="23"/>
      <c r="C146" s="34"/>
      <c r="D146" s="34"/>
    </row>
    <row r="147" spans="1:4" ht="20.25">
      <c r="A147" s="104"/>
      <c r="B147" s="23"/>
      <c r="C147" s="34"/>
      <c r="D147" s="34"/>
    </row>
    <row r="148" spans="1:4" ht="20.25">
      <c r="A148" s="104"/>
      <c r="B148" s="23"/>
      <c r="C148" s="34"/>
      <c r="D148" s="34"/>
    </row>
    <row r="149" spans="1:4" ht="20.25">
      <c r="A149" s="104"/>
      <c r="B149" s="23"/>
      <c r="C149" s="34"/>
      <c r="D149" s="34"/>
    </row>
    <row r="150" spans="1:4" ht="20.25">
      <c r="A150" s="104"/>
      <c r="B150" s="23"/>
      <c r="C150" s="34"/>
      <c r="D150" s="34"/>
    </row>
    <row r="151" spans="1:4" ht="20.25">
      <c r="A151" s="104"/>
      <c r="B151" s="23"/>
      <c r="C151" s="34"/>
      <c r="D151" s="34"/>
    </row>
    <row r="152" spans="1:4" ht="20.25">
      <c r="A152" s="104"/>
      <c r="B152" s="23"/>
      <c r="C152" s="34"/>
      <c r="D152" s="34"/>
    </row>
    <row r="153" spans="1:4" ht="20.25">
      <c r="A153" s="104"/>
      <c r="B153" s="23"/>
      <c r="C153" s="34"/>
      <c r="D153" s="34"/>
    </row>
    <row r="154" spans="1:4" ht="20.25">
      <c r="A154" s="104"/>
      <c r="B154" s="23"/>
      <c r="C154" s="34"/>
      <c r="D154" s="34"/>
    </row>
    <row r="155" spans="1:4" ht="20.25">
      <c r="A155" s="104"/>
      <c r="B155" s="23"/>
      <c r="C155" s="34"/>
      <c r="D155" s="34"/>
    </row>
    <row r="156" spans="1:4" ht="20.25">
      <c r="A156" s="104"/>
      <c r="B156" s="23"/>
      <c r="C156" s="34"/>
      <c r="D156" s="34"/>
    </row>
    <row r="157" spans="1:4" ht="20.25">
      <c r="A157" s="104"/>
      <c r="B157" s="23"/>
      <c r="C157" s="34"/>
      <c r="D157" s="34"/>
    </row>
    <row r="158" spans="1:4" ht="20.25">
      <c r="A158" s="104"/>
      <c r="B158" s="23"/>
      <c r="C158" s="34"/>
      <c r="D158" s="34"/>
    </row>
    <row r="159" spans="1:4" ht="20.25">
      <c r="A159" s="104"/>
      <c r="B159" s="23"/>
      <c r="C159" s="34"/>
      <c r="D159" s="34"/>
    </row>
    <row r="160" spans="1:4" ht="20.25">
      <c r="A160" s="104"/>
      <c r="B160" s="23"/>
      <c r="C160" s="34"/>
      <c r="D160" s="34"/>
    </row>
    <row r="161" spans="1:4" ht="20.25">
      <c r="A161" s="104"/>
      <c r="B161" s="23"/>
      <c r="C161" s="34"/>
      <c r="D161" s="34"/>
    </row>
    <row r="162" spans="1:4" ht="20.25">
      <c r="A162" s="104"/>
      <c r="B162" s="23"/>
      <c r="C162" s="34"/>
      <c r="D162" s="34"/>
    </row>
    <row r="163" spans="1:4" ht="20.25">
      <c r="A163" s="104"/>
      <c r="B163" s="23"/>
      <c r="C163" s="34"/>
      <c r="D163" s="34"/>
    </row>
    <row r="164" spans="1:4" ht="20.25">
      <c r="A164" s="104"/>
      <c r="B164" s="23"/>
      <c r="C164" s="34"/>
      <c r="D164" s="34"/>
    </row>
    <row r="165" spans="1:4" ht="20.25">
      <c r="A165" s="104"/>
      <c r="B165" s="23"/>
      <c r="C165" s="34"/>
      <c r="D165" s="34"/>
    </row>
    <row r="166" spans="1:4" ht="20.25">
      <c r="A166" s="104"/>
      <c r="B166" s="23"/>
      <c r="C166" s="34"/>
      <c r="D166" s="34"/>
    </row>
    <row r="167" spans="1:4" ht="20.25">
      <c r="A167" s="104"/>
      <c r="B167" s="23"/>
      <c r="C167" s="34"/>
      <c r="D167" s="34"/>
    </row>
    <row r="168" spans="1:4" ht="20.25">
      <c r="A168" s="104"/>
      <c r="B168" s="23"/>
      <c r="C168" s="34"/>
      <c r="D168" s="34"/>
    </row>
    <row r="169" spans="1:4" ht="20.25">
      <c r="A169" s="104"/>
      <c r="B169" s="23"/>
      <c r="C169" s="34"/>
      <c r="D169" s="34"/>
    </row>
    <row r="170" spans="1:4" ht="20.25">
      <c r="A170" s="104"/>
      <c r="B170" s="23"/>
      <c r="C170" s="34"/>
      <c r="D170" s="34"/>
    </row>
    <row r="171" spans="1:4" ht="20.25">
      <c r="A171" s="104"/>
      <c r="B171" s="23"/>
      <c r="C171" s="34"/>
      <c r="D171" s="34"/>
    </row>
    <row r="172" spans="1:4" ht="20.25">
      <c r="A172" s="104"/>
      <c r="B172" s="23"/>
      <c r="C172" s="34"/>
      <c r="D172" s="34"/>
    </row>
    <row r="173" spans="1:4" ht="20.25">
      <c r="A173" s="104"/>
      <c r="B173" s="23"/>
      <c r="C173" s="34"/>
      <c r="D173" s="34"/>
    </row>
    <row r="174" spans="1:4" ht="20.25">
      <c r="A174" s="104"/>
      <c r="B174" s="23"/>
      <c r="C174" s="34"/>
      <c r="D174" s="34"/>
    </row>
    <row r="175" spans="1:4" ht="20.25">
      <c r="A175" s="104"/>
      <c r="B175" s="23"/>
      <c r="C175" s="34"/>
      <c r="D175" s="34"/>
    </row>
    <row r="176" spans="1:4" ht="20.25">
      <c r="A176" s="104"/>
      <c r="B176" s="23"/>
      <c r="C176" s="34"/>
      <c r="D176" s="34"/>
    </row>
    <row r="177" spans="1:4" ht="20.25">
      <c r="A177" s="104"/>
      <c r="B177" s="23"/>
      <c r="C177" s="34"/>
      <c r="D177" s="34"/>
    </row>
    <row r="178" spans="1:4" ht="20.25">
      <c r="A178" s="104"/>
      <c r="B178" s="23"/>
      <c r="C178" s="34"/>
      <c r="D178" s="34"/>
    </row>
    <row r="179" spans="1:4" ht="20.25">
      <c r="A179" s="104"/>
      <c r="B179" s="23"/>
      <c r="C179" s="34"/>
      <c r="D179" s="34"/>
    </row>
    <row r="180" spans="1:4" ht="20.25">
      <c r="A180" s="104"/>
      <c r="B180" s="23"/>
      <c r="C180" s="34"/>
      <c r="D180" s="34"/>
    </row>
    <row r="181" spans="1:4" ht="20.25">
      <c r="A181" s="104"/>
      <c r="B181" s="23"/>
      <c r="C181" s="34"/>
      <c r="D181" s="34"/>
    </row>
    <row r="182" spans="1:4" ht="20.25">
      <c r="A182" s="104"/>
      <c r="B182" s="23"/>
      <c r="C182" s="34"/>
      <c r="D182" s="34"/>
    </row>
    <row r="183" spans="1:4" ht="20.25">
      <c r="A183" s="104"/>
      <c r="B183" s="23"/>
      <c r="C183" s="34"/>
      <c r="D183" s="34"/>
    </row>
    <row r="184" spans="1:4" ht="20.25">
      <c r="A184" s="104"/>
      <c r="B184" s="23"/>
      <c r="C184" s="34"/>
      <c r="D184" s="34"/>
    </row>
    <row r="185" spans="1:4" ht="20.25">
      <c r="A185" s="104"/>
      <c r="B185" s="23"/>
      <c r="C185" s="34"/>
      <c r="D185" s="34"/>
    </row>
    <row r="186" spans="1:4" ht="20.25">
      <c r="A186" s="104"/>
      <c r="B186" s="23"/>
      <c r="C186" s="34"/>
      <c r="D186" s="34"/>
    </row>
    <row r="187" spans="1:4" ht="20.25">
      <c r="A187" s="104"/>
      <c r="B187" s="23"/>
      <c r="C187" s="34"/>
      <c r="D187" s="34"/>
    </row>
    <row r="188" spans="1:4" ht="20.25">
      <c r="A188" s="104"/>
      <c r="B188" s="23"/>
      <c r="C188" s="34"/>
      <c r="D188" s="34"/>
    </row>
    <row r="189" spans="1:4" ht="20.25">
      <c r="A189" s="104"/>
      <c r="B189" s="23"/>
      <c r="C189" s="34"/>
      <c r="D189" s="34"/>
    </row>
    <row r="190" spans="1:4" ht="20.25">
      <c r="A190" s="104"/>
      <c r="B190" s="23"/>
      <c r="C190" s="34"/>
      <c r="D190" s="34"/>
    </row>
    <row r="191" spans="1:4" ht="20.25">
      <c r="A191" s="104"/>
      <c r="B191" s="23"/>
      <c r="C191" s="34"/>
      <c r="D191" s="34"/>
    </row>
    <row r="192" spans="1:4" ht="20.25">
      <c r="A192" s="104"/>
      <c r="B192" s="23"/>
      <c r="C192" s="34"/>
      <c r="D192" s="34"/>
    </row>
    <row r="193" spans="1:4" ht="20.25">
      <c r="A193" s="104"/>
      <c r="B193" s="23"/>
      <c r="C193" s="34"/>
      <c r="D193" s="34"/>
    </row>
    <row r="194" spans="1:4" ht="20.25">
      <c r="A194" s="104"/>
      <c r="B194" s="23"/>
      <c r="C194" s="34"/>
      <c r="D194" s="34"/>
    </row>
    <row r="195" spans="1:4" ht="20.25">
      <c r="A195" s="104"/>
      <c r="B195" s="23"/>
      <c r="C195" s="34"/>
      <c r="D195" s="34"/>
    </row>
    <row r="196" spans="1:4" ht="20.25">
      <c r="A196" s="104"/>
      <c r="B196" s="23"/>
      <c r="C196" s="34"/>
      <c r="D196" s="34"/>
    </row>
    <row r="197" spans="1:4" ht="20.25">
      <c r="A197" s="104"/>
      <c r="B197" s="23"/>
      <c r="C197" s="34"/>
      <c r="D197" s="34"/>
    </row>
    <row r="198" spans="1:4" ht="20.25">
      <c r="A198" s="104"/>
      <c r="B198" s="23"/>
      <c r="C198" s="34"/>
      <c r="D198" s="34"/>
    </row>
    <row r="199" spans="1:4" ht="20.25">
      <c r="A199" s="104"/>
      <c r="B199" s="23"/>
      <c r="C199" s="34"/>
      <c r="D199" s="34"/>
    </row>
    <row r="200" spans="1:4" ht="20.25">
      <c r="A200" s="104"/>
      <c r="B200" s="23"/>
      <c r="C200" s="34"/>
      <c r="D200" s="34"/>
    </row>
    <row r="201" spans="1:4" ht="20.25">
      <c r="A201" s="104"/>
      <c r="B201" s="23"/>
      <c r="C201" s="34"/>
      <c r="D201" s="34"/>
    </row>
    <row r="202" spans="1:4" ht="20.25">
      <c r="A202" s="104"/>
      <c r="B202" s="23"/>
      <c r="C202" s="34"/>
      <c r="D202" s="34"/>
    </row>
    <row r="203" spans="1:4" ht="20.25">
      <c r="A203" s="104"/>
      <c r="B203" s="23"/>
      <c r="C203" s="34"/>
      <c r="D203" s="34"/>
    </row>
    <row r="204" spans="1:4" ht="20.25">
      <c r="A204" s="104"/>
      <c r="B204" s="23"/>
      <c r="C204" s="34"/>
      <c r="D204" s="34"/>
    </row>
    <row r="205" spans="1:4" ht="20.25">
      <c r="A205" s="104"/>
      <c r="B205" s="23"/>
      <c r="C205" s="34"/>
      <c r="D205" s="34"/>
    </row>
    <row r="206" spans="1:4" ht="20.25">
      <c r="A206" s="104"/>
      <c r="B206" s="23"/>
      <c r="C206" s="34"/>
      <c r="D206" s="34"/>
    </row>
    <row r="207" spans="1:4" ht="20.25">
      <c r="A207" s="104"/>
      <c r="B207" s="23"/>
      <c r="C207" s="34"/>
      <c r="D207" s="34"/>
    </row>
    <row r="208" spans="1:4" ht="14.25">
      <c r="A208" s="84"/>
      <c r="B208" s="23"/>
      <c r="C208" s="23"/>
      <c r="D208" s="23"/>
    </row>
    <row r="209" spans="1:5" ht="20.25">
      <c r="A209" s="84"/>
      <c r="B209" s="30" t="s">
        <v>88</v>
      </c>
      <c r="C209" s="30" t="s">
        <v>145</v>
      </c>
      <c r="D209" s="33" t="s">
        <v>88</v>
      </c>
      <c r="E209" s="33" t="s">
        <v>145</v>
      </c>
    </row>
    <row r="210" spans="1:8" ht="21">
      <c r="A210" s="84"/>
      <c r="B210" s="31" t="s">
        <v>90</v>
      </c>
      <c r="C210" s="31" t="s">
        <v>58</v>
      </c>
      <c r="D210" t="s">
        <v>90</v>
      </c>
      <c r="F210" t="str">
        <f>IF(NOT(ISBLANK(D210)),D210,IF(NOT(ISBLANK(E210)),"     "&amp;E210,FALSE))</f>
        <v>Afectación Económica o presupuestal</v>
      </c>
      <c r="G210" t="s">
        <v>90</v>
      </c>
      <c r="H210" t="str">
        <f>IF(NOT(ISERROR(MATCH(G210,_xlfn.ANCHORARRAY(B221),0))),F223&amp;"Por favor no seleccionar los criterios de impacto",G210)</f>
        <v>Afectación Económica o presupuestal</v>
      </c>
    </row>
    <row r="211" spans="1:6" ht="21">
      <c r="A211" s="84"/>
      <c r="B211" s="31" t="s">
        <v>90</v>
      </c>
      <c r="C211" s="31" t="s">
        <v>93</v>
      </c>
      <c r="E211" t="s">
        <v>58</v>
      </c>
      <c r="F211" t="str">
        <f aca="true" t="shared" si="0" ref="F211:F221">IF(NOT(ISBLANK(D211)),D211,IF(NOT(ISBLANK(E211)),"     "&amp;E211,FALSE))</f>
        <v>     Afectación menor a 10 SMLMV .</v>
      </c>
    </row>
    <row r="212" spans="1:6" ht="21">
      <c r="A212" s="84"/>
      <c r="B212" s="31" t="s">
        <v>90</v>
      </c>
      <c r="C212" s="31" t="s">
        <v>94</v>
      </c>
      <c r="E212" t="s">
        <v>93</v>
      </c>
      <c r="F212" t="str">
        <f t="shared" si="0"/>
        <v>     Entre 10 y 50 SMLMV </v>
      </c>
    </row>
    <row r="213" spans="1:6" ht="21">
      <c r="A213" s="84"/>
      <c r="B213" s="31" t="s">
        <v>90</v>
      </c>
      <c r="C213" s="31" t="s">
        <v>95</v>
      </c>
      <c r="E213" t="s">
        <v>94</v>
      </c>
      <c r="F213" t="str">
        <f t="shared" si="0"/>
        <v>     Entre 50 y 100 SMLMV </v>
      </c>
    </row>
    <row r="214" spans="1:6" ht="21">
      <c r="A214" s="84"/>
      <c r="B214" s="31" t="s">
        <v>90</v>
      </c>
      <c r="C214" s="31" t="s">
        <v>96</v>
      </c>
      <c r="E214" t="s">
        <v>95</v>
      </c>
      <c r="F214" t="str">
        <f t="shared" si="0"/>
        <v>     Entre 100 y 500 SMLMV </v>
      </c>
    </row>
    <row r="215" spans="1:6" ht="21">
      <c r="A215" s="84"/>
      <c r="B215" s="31" t="s">
        <v>57</v>
      </c>
      <c r="C215" s="31" t="s">
        <v>97</v>
      </c>
      <c r="E215" t="s">
        <v>96</v>
      </c>
      <c r="F215" t="str">
        <f t="shared" si="0"/>
        <v>     Mayor a 500 SMLMV </v>
      </c>
    </row>
    <row r="216" spans="1:6" ht="21">
      <c r="A216" s="84"/>
      <c r="B216" s="31" t="s">
        <v>57</v>
      </c>
      <c r="C216" s="31" t="s">
        <v>98</v>
      </c>
      <c r="D216" t="s">
        <v>57</v>
      </c>
      <c r="F216" t="str">
        <f t="shared" si="0"/>
        <v>Pérdida Reputacional</v>
      </c>
    </row>
    <row r="217" spans="1:6" ht="21">
      <c r="A217" s="84"/>
      <c r="B217" s="31" t="s">
        <v>57</v>
      </c>
      <c r="C217" s="31" t="s">
        <v>100</v>
      </c>
      <c r="E217" t="s">
        <v>97</v>
      </c>
      <c r="F217" t="str">
        <f t="shared" si="0"/>
        <v>     El riesgo afecta la imagen de alguna área de la organización</v>
      </c>
    </row>
    <row r="218" spans="1:6" ht="21">
      <c r="A218" s="84"/>
      <c r="B218" s="31" t="s">
        <v>57</v>
      </c>
      <c r="C218" s="31" t="s">
        <v>99</v>
      </c>
      <c r="E218" t="s">
        <v>98</v>
      </c>
      <c r="F218" t="str">
        <f t="shared" si="0"/>
        <v>     El riesgo afecta la imagen de la entidad internamente, de conocimiento general, nivel interno, de junta dircetiva y accionistas y/o de provedores</v>
      </c>
    </row>
    <row r="219" spans="1:6" ht="21">
      <c r="A219" s="84"/>
      <c r="B219" s="31" t="s">
        <v>57</v>
      </c>
      <c r="C219" s="31" t="s">
        <v>118</v>
      </c>
      <c r="E219" t="s">
        <v>100</v>
      </c>
      <c r="F219" t="str">
        <f t="shared" si="0"/>
        <v>     El riesgo afecta la imagen de la entidad con algunos usuarios de relevancia frente al logro de los objetivos</v>
      </c>
    </row>
    <row r="220" spans="1:6" ht="14.25">
      <c r="A220" s="84"/>
      <c r="B220" s="32"/>
      <c r="C220" s="32"/>
      <c r="E220" t="s">
        <v>99</v>
      </c>
      <c r="F220" t="str">
        <f t="shared" si="0"/>
        <v>     El riesgo afecta la imagen de de la entidad con efecto publicitario sostenido a nivel de sector administrativo, nivel departamental o municipal</v>
      </c>
    </row>
    <row r="221" spans="1:6" ht="14.25">
      <c r="A221" s="84"/>
      <c r="B221" s="32" t="e">
        <f aca="true" t="array" ref="B221:B223">_xlfn.UNIQUE('Tabla Impacto'!$B$209:$B$219)</f>
        <v>#NAME?</v>
      </c>
      <c r="C221" s="32"/>
      <c r="E221" t="s">
        <v>118</v>
      </c>
      <c r="F221" t="str">
        <f t="shared" si="0"/>
        <v>     El riesgo afecta la imagen de la entidad a nivel nacional, con efecto publicitarios sostenible a nivel país</v>
      </c>
    </row>
    <row r="222" spans="1:3" ht="14.25">
      <c r="A222" s="84"/>
      <c r="B222" s="32" t="e">
        <v>#NAME?</v>
      </c>
      <c r="C222" s="32"/>
    </row>
    <row r="223" spans="2:6" ht="14.25">
      <c r="B223" s="32" t="e">
        <v>#NAME?</v>
      </c>
      <c r="C223" s="32"/>
      <c r="F223" s="35" t="s">
        <v>147</v>
      </c>
    </row>
    <row r="224" spans="2:6" ht="14.25">
      <c r="B224" s="22"/>
      <c r="C224" s="22"/>
      <c r="F224" s="35" t="s">
        <v>148</v>
      </c>
    </row>
    <row r="225" spans="2:3" ht="14.25">
      <c r="B225" s="22"/>
      <c r="C225" s="22"/>
    </row>
    <row r="226" spans="2:3" ht="14.25">
      <c r="B226" s="22"/>
      <c r="C226" s="22"/>
    </row>
    <row r="227" spans="2:4" ht="14.25">
      <c r="B227" s="22"/>
      <c r="C227" s="22"/>
      <c r="D227" s="22"/>
    </row>
    <row r="228" spans="2:4" ht="14.25">
      <c r="B228" s="22"/>
      <c r="C228" s="22"/>
      <c r="D228" s="22"/>
    </row>
    <row r="229" spans="2:4" ht="14.25">
      <c r="B229" s="22"/>
      <c r="C229" s="22"/>
      <c r="D229" s="22"/>
    </row>
    <row r="230" spans="2:4" ht="14.25">
      <c r="B230" s="22"/>
      <c r="C230" s="22"/>
      <c r="D230" s="22"/>
    </row>
    <row r="231" spans="2:4" ht="14.25">
      <c r="B231" s="22"/>
      <c r="C231" s="22"/>
      <c r="D231" s="22"/>
    </row>
    <row r="232" spans="2:4" ht="14.25">
      <c r="B232" s="22"/>
      <c r="C232" s="22"/>
      <c r="D232" s="22"/>
    </row>
  </sheetData>
  <sheetProtection/>
  <mergeCells count="1">
    <mergeCell ref="B1:D1"/>
  </mergeCells>
  <dataValidations count="1">
    <dataValidation type="list" allowBlank="1" showInputMessage="1" showErrorMessage="1" sqref="G210">
      <formula1>$F$210:$F$221</formula1>
    </dataValidation>
  </dataValidations>
  <printOptions/>
  <pageMargins left="0.7" right="0.7" top="0.75" bottom="0.75" header="0.3" footer="0.3"/>
  <pageSetup horizontalDpi="600" verticalDpi="600" orientation="portrait" r:id="rId2"/>
  <tableParts>
    <tablePart r:id="rId1"/>
  </tableParts>
</worksheet>
</file>

<file path=xl/worksheets/sheet7.xml><?xml version="1.0" encoding="utf-8"?>
<worksheet xmlns="http://schemas.openxmlformats.org/spreadsheetml/2006/main" xmlns:r="http://schemas.openxmlformats.org/officeDocument/2006/relationships">
  <sheetPr>
    <tabColor theme="7" tint="-0.24997000396251678"/>
  </sheetPr>
  <dimension ref="B1:F16"/>
  <sheetViews>
    <sheetView zoomScalePageLayoutView="0" workbookViewId="0" topLeftCell="A1">
      <selection activeCell="A1" sqref="A1"/>
    </sheetView>
  </sheetViews>
  <sheetFormatPr defaultColWidth="14.28125" defaultRowHeight="15"/>
  <cols>
    <col min="1" max="2" width="14.28125" style="89" customWidth="1"/>
    <col min="3" max="3" width="17.00390625" style="89" customWidth="1"/>
    <col min="4" max="4" width="14.28125" style="89" customWidth="1"/>
    <col min="5" max="5" width="46.00390625" style="89" customWidth="1"/>
    <col min="6" max="16384" width="14.28125" style="89" customWidth="1"/>
  </cols>
  <sheetData>
    <row r="1" spans="2:6" ht="24" customHeight="1" thickBot="1">
      <c r="B1" s="378" t="s">
        <v>78</v>
      </c>
      <c r="C1" s="379"/>
      <c r="D1" s="379"/>
      <c r="E1" s="379"/>
      <c r="F1" s="380"/>
    </row>
    <row r="2" spans="2:6" ht="15.75" thickBot="1">
      <c r="B2" s="90"/>
      <c r="C2" s="90"/>
      <c r="D2" s="90"/>
      <c r="E2" s="90"/>
      <c r="F2" s="90"/>
    </row>
    <row r="3" spans="2:6" ht="15.75" thickBot="1">
      <c r="B3" s="382" t="s">
        <v>64</v>
      </c>
      <c r="C3" s="383"/>
      <c r="D3" s="383"/>
      <c r="E3" s="102" t="s">
        <v>65</v>
      </c>
      <c r="F3" s="103" t="s">
        <v>66</v>
      </c>
    </row>
    <row r="4" spans="2:6" ht="30.75">
      <c r="B4" s="384" t="s">
        <v>67</v>
      </c>
      <c r="C4" s="386" t="s">
        <v>13</v>
      </c>
      <c r="D4" s="91" t="s">
        <v>14</v>
      </c>
      <c r="E4" s="92" t="s">
        <v>68</v>
      </c>
      <c r="F4" s="93">
        <v>0.25</v>
      </c>
    </row>
    <row r="5" spans="2:6" ht="46.5">
      <c r="B5" s="385"/>
      <c r="C5" s="387"/>
      <c r="D5" s="94" t="s">
        <v>15</v>
      </c>
      <c r="E5" s="95" t="s">
        <v>69</v>
      </c>
      <c r="F5" s="96">
        <v>0.15</v>
      </c>
    </row>
    <row r="6" spans="2:6" ht="46.5">
      <c r="B6" s="385"/>
      <c r="C6" s="387"/>
      <c r="D6" s="94" t="s">
        <v>16</v>
      </c>
      <c r="E6" s="95" t="s">
        <v>70</v>
      </c>
      <c r="F6" s="96">
        <v>0.1</v>
      </c>
    </row>
    <row r="7" spans="2:6" ht="62.25">
      <c r="B7" s="385"/>
      <c r="C7" s="387" t="s">
        <v>17</v>
      </c>
      <c r="D7" s="94" t="s">
        <v>10</v>
      </c>
      <c r="E7" s="95" t="s">
        <v>71</v>
      </c>
      <c r="F7" s="96">
        <v>0.25</v>
      </c>
    </row>
    <row r="8" spans="2:6" ht="30.75">
      <c r="B8" s="385"/>
      <c r="C8" s="387"/>
      <c r="D8" s="94" t="s">
        <v>9</v>
      </c>
      <c r="E8" s="95" t="s">
        <v>72</v>
      </c>
      <c r="F8" s="96">
        <v>0.15</v>
      </c>
    </row>
    <row r="9" spans="2:6" ht="46.5">
      <c r="B9" s="385" t="s">
        <v>162</v>
      </c>
      <c r="C9" s="387" t="s">
        <v>18</v>
      </c>
      <c r="D9" s="94" t="s">
        <v>19</v>
      </c>
      <c r="E9" s="95" t="s">
        <v>73</v>
      </c>
      <c r="F9" s="97" t="s">
        <v>74</v>
      </c>
    </row>
    <row r="10" spans="2:6" ht="46.5">
      <c r="B10" s="385"/>
      <c r="C10" s="387"/>
      <c r="D10" s="94" t="s">
        <v>20</v>
      </c>
      <c r="E10" s="95" t="s">
        <v>75</v>
      </c>
      <c r="F10" s="97" t="s">
        <v>74</v>
      </c>
    </row>
    <row r="11" spans="2:6" ht="46.5">
      <c r="B11" s="385"/>
      <c r="C11" s="387" t="s">
        <v>21</v>
      </c>
      <c r="D11" s="94" t="s">
        <v>22</v>
      </c>
      <c r="E11" s="95" t="s">
        <v>76</v>
      </c>
      <c r="F11" s="97" t="s">
        <v>74</v>
      </c>
    </row>
    <row r="12" spans="2:6" ht="46.5">
      <c r="B12" s="385"/>
      <c r="C12" s="387"/>
      <c r="D12" s="94" t="s">
        <v>23</v>
      </c>
      <c r="E12" s="95" t="s">
        <v>77</v>
      </c>
      <c r="F12" s="97" t="s">
        <v>74</v>
      </c>
    </row>
    <row r="13" spans="2:6" ht="30.75">
      <c r="B13" s="385"/>
      <c r="C13" s="387" t="s">
        <v>24</v>
      </c>
      <c r="D13" s="94" t="s">
        <v>119</v>
      </c>
      <c r="E13" s="95" t="s">
        <v>122</v>
      </c>
      <c r="F13" s="97" t="s">
        <v>74</v>
      </c>
    </row>
    <row r="14" spans="2:6" ht="15.75" thickBot="1">
      <c r="B14" s="388"/>
      <c r="C14" s="389"/>
      <c r="D14" s="98" t="s">
        <v>120</v>
      </c>
      <c r="E14" s="99" t="s">
        <v>121</v>
      </c>
      <c r="F14" s="100" t="s">
        <v>74</v>
      </c>
    </row>
    <row r="15" spans="2:6" ht="49.5" customHeight="1">
      <c r="B15" s="381" t="s">
        <v>159</v>
      </c>
      <c r="C15" s="381"/>
      <c r="D15" s="381"/>
      <c r="E15" s="381"/>
      <c r="F15" s="381"/>
    </row>
    <row r="16" ht="27" customHeight="1">
      <c r="B16" s="101"/>
    </row>
  </sheetData>
  <sheetProtection/>
  <mergeCells count="10">
    <mergeCell ref="B1:F1"/>
    <mergeCell ref="B15:F15"/>
    <mergeCell ref="B3:D3"/>
    <mergeCell ref="B4:B8"/>
    <mergeCell ref="C4:C6"/>
    <mergeCell ref="C7:C8"/>
    <mergeCell ref="B9:B14"/>
    <mergeCell ref="C9:C10"/>
    <mergeCell ref="C11:C12"/>
    <mergeCell ref="C13:C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E19"/>
  <sheetViews>
    <sheetView zoomScalePageLayoutView="0" workbookViewId="0" topLeftCell="A4">
      <selection activeCell="B13" sqref="B13:B19"/>
    </sheetView>
  </sheetViews>
  <sheetFormatPr defaultColWidth="11.421875" defaultRowHeight="15"/>
  <sheetData>
    <row r="2" spans="2:5" ht="14.25">
      <c r="B2" t="s">
        <v>31</v>
      </c>
      <c r="E2" t="s">
        <v>133</v>
      </c>
    </row>
    <row r="3" spans="2:5" ht="14.25">
      <c r="B3" t="s">
        <v>32</v>
      </c>
      <c r="E3" t="s">
        <v>132</v>
      </c>
    </row>
    <row r="4" spans="2:5" ht="14.25">
      <c r="B4" t="s">
        <v>137</v>
      </c>
      <c r="E4" t="s">
        <v>134</v>
      </c>
    </row>
    <row r="5" ht="14.25">
      <c r="B5" t="s">
        <v>136</v>
      </c>
    </row>
    <row r="8" ht="14.25">
      <c r="B8" t="s">
        <v>86</v>
      </c>
    </row>
    <row r="9" ht="14.25">
      <c r="B9" t="s">
        <v>40</v>
      </c>
    </row>
    <row r="10" ht="14.25">
      <c r="B10" t="s">
        <v>41</v>
      </c>
    </row>
    <row r="13" ht="14.25">
      <c r="B13" t="s">
        <v>129</v>
      </c>
    </row>
    <row r="14" ht="14.25">
      <c r="B14" t="s">
        <v>123</v>
      </c>
    </row>
    <row r="15" ht="14.25">
      <c r="B15" t="s">
        <v>126</v>
      </c>
    </row>
    <row r="16" ht="14.25">
      <c r="B16" t="s">
        <v>124</v>
      </c>
    </row>
    <row r="17" ht="14.25">
      <c r="B17" t="s">
        <v>125</v>
      </c>
    </row>
    <row r="18" ht="14.25">
      <c r="B18" t="s">
        <v>127</v>
      </c>
    </row>
    <row r="19" ht="14.25">
      <c r="B19" t="s">
        <v>128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3:A21"/>
  <sheetViews>
    <sheetView zoomScalePageLayoutView="0" workbookViewId="0" topLeftCell="A1">
      <selection activeCell="A19" sqref="A19"/>
    </sheetView>
  </sheetViews>
  <sheetFormatPr defaultColWidth="11.421875" defaultRowHeight="15"/>
  <cols>
    <col min="1" max="1" width="32.7109375" style="9" customWidth="1"/>
    <col min="2" max="16384" width="11.421875" style="9" customWidth="1"/>
  </cols>
  <sheetData>
    <row r="3" ht="13.5">
      <c r="A3" s="10" t="s">
        <v>14</v>
      </c>
    </row>
    <row r="4" ht="13.5">
      <c r="A4" s="10" t="s">
        <v>15</v>
      </c>
    </row>
    <row r="5" ht="13.5">
      <c r="A5" s="10" t="s">
        <v>16</v>
      </c>
    </row>
    <row r="6" ht="13.5">
      <c r="A6" s="10" t="s">
        <v>10</v>
      </c>
    </row>
    <row r="7" ht="13.5">
      <c r="A7" s="10" t="s">
        <v>9</v>
      </c>
    </row>
    <row r="8" ht="13.5">
      <c r="A8" s="10" t="s">
        <v>19</v>
      </c>
    </row>
    <row r="9" ht="13.5">
      <c r="A9" s="10" t="s">
        <v>20</v>
      </c>
    </row>
    <row r="10" ht="13.5">
      <c r="A10" s="10" t="s">
        <v>22</v>
      </c>
    </row>
    <row r="11" ht="13.5">
      <c r="A11" s="10" t="s">
        <v>23</v>
      </c>
    </row>
    <row r="12" ht="13.5">
      <c r="A12" s="10" t="s">
        <v>25</v>
      </c>
    </row>
    <row r="13" ht="13.5">
      <c r="A13" s="10" t="s">
        <v>26</v>
      </c>
    </row>
    <row r="14" ht="13.5">
      <c r="A14" s="10" t="s">
        <v>27</v>
      </c>
    </row>
    <row r="16" ht="13.5">
      <c r="A16" s="10" t="s">
        <v>30</v>
      </c>
    </row>
    <row r="17" ht="13.5">
      <c r="A17" s="10" t="s">
        <v>31</v>
      </c>
    </row>
    <row r="18" ht="13.5">
      <c r="A18" s="10" t="s">
        <v>32</v>
      </c>
    </row>
    <row r="20" ht="13.5">
      <c r="A20" s="10" t="s">
        <v>40</v>
      </c>
    </row>
    <row r="21" ht="13.5">
      <c r="A21" s="10"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Gerencia Amable</cp:lastModifiedBy>
  <cp:lastPrinted>2020-05-13T01:12:22Z</cp:lastPrinted>
  <dcterms:created xsi:type="dcterms:W3CDTF">2020-03-24T23:12:47Z</dcterms:created>
  <dcterms:modified xsi:type="dcterms:W3CDTF">2021-07-27T21:02:30Z</dcterms:modified>
  <cp:category/>
  <cp:version/>
  <cp:contentType/>
  <cp:contentStatus/>
</cp:coreProperties>
</file>