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SEGUIMIENTO A MATRIZ DE RIESGO Y EVIDENCIAS\"/>
    </mc:Choice>
  </mc:AlternateContent>
  <bookViews>
    <workbookView xWindow="-120" yWindow="-120" windowWidth="21840" windowHeight="13140" tabRatio="918" firstSheet="4" activeTab="7"/>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31" l="1"/>
  <c r="B18" i="31"/>
  <c r="C18" i="31"/>
  <c r="D18" i="31"/>
  <c r="E18" i="31"/>
  <c r="D19" i="31"/>
  <c r="E19" i="31"/>
  <c r="D20" i="31"/>
  <c r="E20" i="31"/>
  <c r="D21" i="31"/>
  <c r="E21" i="31"/>
  <c r="D22" i="31"/>
  <c r="E22" i="31"/>
  <c r="C23" i="31"/>
  <c r="D23" i="31"/>
  <c r="E23" i="31"/>
  <c r="C24" i="31"/>
  <c r="D24" i="31"/>
  <c r="E24" i="31"/>
  <c r="C25" i="31"/>
  <c r="D25" i="31"/>
  <c r="E25" i="31"/>
  <c r="C26" i="31"/>
  <c r="D26" i="31"/>
  <c r="E26" i="31"/>
  <c r="C27" i="31"/>
  <c r="D27" i="31"/>
  <c r="E27" i="31"/>
  <c r="C28" i="31"/>
  <c r="D28" i="31"/>
  <c r="E28" i="31"/>
  <c r="C29" i="31"/>
  <c r="D29" i="31"/>
  <c r="E29" i="31"/>
  <c r="C30" i="31"/>
  <c r="D30" i="31"/>
  <c r="E30" i="31"/>
  <c r="H11" i="15" l="1"/>
  <c r="I11" i="9" l="1"/>
  <c r="E11" i="30" l="1"/>
  <c r="H11" i="30"/>
  <c r="I11" i="30" s="1"/>
  <c r="E12" i="30"/>
  <c r="H12" i="30"/>
  <c r="I12" i="30" s="1"/>
  <c r="M1" i="15" l="1"/>
  <c r="I21" i="9" l="1"/>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B6" i="33"/>
  <c r="B6" i="37"/>
  <c r="B6" i="36"/>
  <c r="B6" i="35"/>
  <c r="B6" i="9"/>
  <c r="B6" i="31"/>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R70" i="9" s="1"/>
  <c r="I70" i="9"/>
  <c r="N69" i="9"/>
  <c r="L69" i="9"/>
  <c r="K69" i="9"/>
  <c r="I69" i="9"/>
  <c r="N68" i="9"/>
  <c r="L68" i="9"/>
  <c r="K68" i="9"/>
  <c r="R68" i="9" s="1"/>
  <c r="I68" i="9"/>
  <c r="N67" i="9"/>
  <c r="L67" i="9"/>
  <c r="K67" i="9"/>
  <c r="I67" i="9"/>
  <c r="N66" i="9"/>
  <c r="L66" i="9"/>
  <c r="K66" i="9"/>
  <c r="R66" i="9" s="1"/>
  <c r="I66" i="9"/>
  <c r="N65" i="9"/>
  <c r="L65" i="9"/>
  <c r="K65" i="9"/>
  <c r="I65" i="9"/>
  <c r="N64" i="9"/>
  <c r="L64" i="9"/>
  <c r="K64" i="9"/>
  <c r="R64" i="9" s="1"/>
  <c r="I64" i="9"/>
  <c r="N63" i="9"/>
  <c r="L63" i="9"/>
  <c r="K63" i="9"/>
  <c r="I63" i="9"/>
  <c r="N62" i="9"/>
  <c r="L62" i="9"/>
  <c r="K62" i="9"/>
  <c r="R62" i="9" s="1"/>
  <c r="I62" i="9"/>
  <c r="N61" i="9"/>
  <c r="L61" i="9"/>
  <c r="K61" i="9"/>
  <c r="I61" i="9"/>
  <c r="N60" i="9"/>
  <c r="L60" i="9"/>
  <c r="K60" i="9"/>
  <c r="R60" i="9" s="1"/>
  <c r="I60" i="9"/>
  <c r="N59" i="9"/>
  <c r="L59" i="9"/>
  <c r="K59" i="9"/>
  <c r="I59" i="9"/>
  <c r="N58" i="9"/>
  <c r="L58" i="9"/>
  <c r="K58" i="9"/>
  <c r="R58" i="9" s="1"/>
  <c r="I58" i="9"/>
  <c r="N57" i="9"/>
  <c r="L57" i="9"/>
  <c r="K57" i="9"/>
  <c r="I57" i="9"/>
  <c r="N56" i="9"/>
  <c r="L56" i="9"/>
  <c r="K56" i="9"/>
  <c r="R56" i="9" s="1"/>
  <c r="I56" i="9"/>
  <c r="N55" i="9"/>
  <c r="L55" i="9"/>
  <c r="K55" i="9"/>
  <c r="I55" i="9"/>
  <c r="N54" i="9"/>
  <c r="L54" i="9"/>
  <c r="K54" i="9"/>
  <c r="R54" i="9" s="1"/>
  <c r="I54" i="9"/>
  <c r="N53" i="9"/>
  <c r="L53" i="9"/>
  <c r="K53" i="9"/>
  <c r="I53" i="9"/>
  <c r="N52" i="9"/>
  <c r="L52" i="9"/>
  <c r="K52" i="9"/>
  <c r="R52" i="9" s="1"/>
  <c r="I52" i="9"/>
  <c r="N51" i="9"/>
  <c r="L51" i="9"/>
  <c r="K51" i="9"/>
  <c r="I51" i="9"/>
  <c r="N50" i="9"/>
  <c r="L50" i="9"/>
  <c r="K50" i="9"/>
  <c r="R50" i="9" s="1"/>
  <c r="I50" i="9"/>
  <c r="N49" i="9"/>
  <c r="L49" i="9"/>
  <c r="K49" i="9"/>
  <c r="I49" i="9"/>
  <c r="N48" i="9"/>
  <c r="L48" i="9"/>
  <c r="K48" i="9"/>
  <c r="R48" i="9" s="1"/>
  <c r="I48" i="9"/>
  <c r="N47" i="9"/>
  <c r="L47" i="9"/>
  <c r="K47" i="9"/>
  <c r="I47" i="9"/>
  <c r="N46" i="9"/>
  <c r="L46" i="9"/>
  <c r="K46" i="9"/>
  <c r="R46" i="9" s="1"/>
  <c r="I46" i="9"/>
  <c r="N45" i="9"/>
  <c r="L45" i="9"/>
  <c r="K45" i="9"/>
  <c r="I45" i="9"/>
  <c r="N44" i="9"/>
  <c r="L44" i="9"/>
  <c r="K44" i="9"/>
  <c r="R44" i="9" s="1"/>
  <c r="I44" i="9"/>
  <c r="N43" i="9"/>
  <c r="L43" i="9"/>
  <c r="K43" i="9"/>
  <c r="I43" i="9"/>
  <c r="N42" i="9"/>
  <c r="L42" i="9"/>
  <c r="K42" i="9"/>
  <c r="R42" i="9" s="1"/>
  <c r="I42" i="9"/>
  <c r="N41" i="9"/>
  <c r="L41" i="9"/>
  <c r="K41" i="9"/>
  <c r="I41" i="9"/>
  <c r="N40" i="9"/>
  <c r="L40" i="9"/>
  <c r="K40" i="9"/>
  <c r="R40" i="9" s="1"/>
  <c r="I40" i="9"/>
  <c r="N39" i="9"/>
  <c r="L39" i="9"/>
  <c r="K39" i="9"/>
  <c r="I39" i="9"/>
  <c r="N38" i="9"/>
  <c r="L38" i="9"/>
  <c r="K38" i="9"/>
  <c r="R38" i="9" s="1"/>
  <c r="I38" i="9"/>
  <c r="N37" i="9"/>
  <c r="L37" i="9"/>
  <c r="K37" i="9"/>
  <c r="I37" i="9"/>
  <c r="N36" i="9"/>
  <c r="L36" i="9"/>
  <c r="K36" i="9"/>
  <c r="R36" i="9" s="1"/>
  <c r="I36" i="9"/>
  <c r="N35" i="9"/>
  <c r="L35" i="9"/>
  <c r="K35" i="9"/>
  <c r="I35" i="9"/>
  <c r="N34" i="9"/>
  <c r="L34" i="9"/>
  <c r="K34" i="9"/>
  <c r="R34" i="9" s="1"/>
  <c r="I34" i="9"/>
  <c r="N33" i="9"/>
  <c r="L33" i="9"/>
  <c r="K33" i="9"/>
  <c r="I33" i="9"/>
  <c r="N32" i="9"/>
  <c r="L32" i="9"/>
  <c r="K32" i="9"/>
  <c r="R32" i="9" s="1"/>
  <c r="I32" i="9"/>
  <c r="N31" i="9"/>
  <c r="L31" i="9"/>
  <c r="K31" i="9"/>
  <c r="I31" i="9"/>
  <c r="N30" i="9"/>
  <c r="L30" i="9"/>
  <c r="K30" i="9"/>
  <c r="R30" i="9" s="1"/>
  <c r="I30" i="9"/>
  <c r="N29" i="9"/>
  <c r="L29" i="9"/>
  <c r="K29" i="9"/>
  <c r="I29" i="9"/>
  <c r="N28" i="9"/>
  <c r="L28" i="9"/>
  <c r="K28" i="9"/>
  <c r="R28" i="9" s="1"/>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R22" i="9" l="1"/>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8" i="9"/>
  <c r="R15" i="9"/>
  <c r="R17" i="9"/>
  <c r="R13" i="9"/>
  <c r="L12" i="9" l="1"/>
  <c r="L14" i="9"/>
  <c r="L11" i="9"/>
  <c r="H13" i="30"/>
  <c r="I13" i="30" s="1"/>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2" i="15" l="1"/>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6" i="15" l="1"/>
  <c r="D31" i="9" s="1"/>
  <c r="T31" i="9" s="1"/>
  <c r="T32" i="9" s="1"/>
  <c r="T33" i="9" s="1"/>
  <c r="T34" i="9" s="1"/>
  <c r="V31" i="9" s="1"/>
  <c r="M11" i="15"/>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M12" i="15"/>
  <c r="C18" i="36"/>
  <c r="D16" i="36"/>
  <c r="M14" i="15"/>
  <c r="E12" i="15"/>
  <c r="M23" i="15"/>
  <c r="M19" i="15"/>
  <c r="F11" i="15"/>
  <c r="M27" i="15"/>
  <c r="M15" i="15"/>
  <c r="M30" i="15"/>
  <c r="M26" i="15"/>
  <c r="M22" i="15"/>
  <c r="M18" i="15"/>
  <c r="M28" i="15"/>
  <c r="M20" i="15"/>
  <c r="M29" i="15"/>
  <c r="M25" i="15"/>
  <c r="M21" i="15"/>
  <c r="M17" i="15"/>
  <c r="M13" i="15"/>
  <c r="M24" i="15"/>
  <c r="B15" i="9"/>
  <c r="E13" i="30"/>
  <c r="B19" i="9" s="1"/>
  <c r="E14" i="30"/>
  <c r="B23" i="9" s="1"/>
  <c r="E15" i="30"/>
  <c r="B27" i="9" s="1"/>
  <c r="E16" i="30"/>
  <c r="B31" i="9" s="1"/>
  <c r="E17" i="30"/>
  <c r="B35" i="9" s="1"/>
  <c r="B39" i="9"/>
  <c r="B43" i="9"/>
  <c r="B47" i="9"/>
  <c r="B51" i="9"/>
  <c r="B55" i="9"/>
  <c r="B59" i="9"/>
  <c r="B63" i="9"/>
  <c r="B67" i="9"/>
  <c r="B71" i="9"/>
  <c r="B75" i="9"/>
  <c r="B79" i="9"/>
  <c r="B83" i="9"/>
  <c r="D11" i="36" l="1"/>
  <c r="D11" i="9"/>
  <c r="N16" i="15"/>
  <c r="D16" i="31" s="1"/>
  <c r="C15" i="36"/>
  <c r="C19" i="9"/>
  <c r="S19" i="9" s="1"/>
  <c r="S20" i="9" s="1"/>
  <c r="S21" i="9" s="1"/>
  <c r="S22" i="9" s="1"/>
  <c r="U19" i="9" s="1"/>
  <c r="C15" i="9"/>
  <c r="S15" i="9" s="1"/>
  <c r="S16" i="9" s="1"/>
  <c r="S17" i="9" s="1"/>
  <c r="S18" i="9" s="1"/>
  <c r="U15" i="9" s="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N30" i="15"/>
  <c r="N13" i="15"/>
  <c r="D13" i="31" s="1"/>
  <c r="N25" i="15"/>
  <c r="N18" i="15"/>
  <c r="N15" i="15"/>
  <c r="D15" i="31" s="1"/>
  <c r="N23" i="15"/>
  <c r="N28" i="15"/>
  <c r="N11" i="15"/>
  <c r="D11" i="31" s="1"/>
  <c r="N22" i="15"/>
  <c r="N21" i="15"/>
  <c r="N19" i="15"/>
  <c r="N29" i="15"/>
  <c r="N27" i="15"/>
  <c r="N12" i="15"/>
  <c r="D12" i="31" s="1"/>
  <c r="N17" i="15"/>
  <c r="D17" i="31" s="1"/>
  <c r="N20" i="15"/>
  <c r="N26" i="15"/>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A18" i="36"/>
  <c r="B17" i="36"/>
  <c r="A17" i="36"/>
  <c r="B16" i="36"/>
  <c r="A16" i="36"/>
  <c r="B15" i="36"/>
  <c r="A15" i="36"/>
  <c r="B14" i="36"/>
  <c r="A14" i="36"/>
  <c r="B13" i="36"/>
  <c r="A13" i="36"/>
  <c r="B12" i="36"/>
  <c r="A12" i="36"/>
  <c r="B11"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5" i="35"/>
  <c r="A15" i="35"/>
  <c r="B14" i="35"/>
  <c r="A14" i="35"/>
  <c r="B13" i="35"/>
  <c r="A13" i="35"/>
  <c r="B12" i="35"/>
  <c r="A12" i="35"/>
  <c r="B11" i="35"/>
  <c r="A11" i="35"/>
  <c r="N11" i="9"/>
  <c r="N12" i="9"/>
  <c r="N14" i="9"/>
  <c r="A11"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8" i="15"/>
  <c r="F19" i="15"/>
  <c r="F20" i="15"/>
  <c r="F21" i="15"/>
  <c r="F22" i="15"/>
  <c r="F23" i="15"/>
  <c r="F24" i="15"/>
  <c r="F25" i="15"/>
  <c r="F26" i="15"/>
  <c r="F27" i="15"/>
  <c r="F28" i="15"/>
  <c r="F29" i="15"/>
  <c r="F30" i="15"/>
  <c r="E12" i="36" l="1"/>
  <c r="E22" i="36"/>
  <c r="G29" i="36"/>
  <c r="E29" i="36"/>
  <c r="G25" i="36"/>
  <c r="E25" i="36"/>
  <c r="G21" i="36"/>
  <c r="E21" i="36"/>
  <c r="G28" i="36"/>
  <c r="E28" i="36"/>
  <c r="G24" i="36"/>
  <c r="E24" i="36"/>
  <c r="G20" i="36"/>
  <c r="E20" i="36"/>
  <c r="G27" i="36"/>
  <c r="E27" i="36"/>
  <c r="G23" i="36"/>
  <c r="E23" i="36"/>
  <c r="G19" i="36"/>
  <c r="E19" i="36"/>
  <c r="G26" i="36"/>
  <c r="E26" i="36"/>
  <c r="G18" i="36"/>
  <c r="E18" i="36"/>
  <c r="G30" i="36"/>
  <c r="E30" i="36"/>
  <c r="E17" i="31"/>
  <c r="G17" i="36" s="1"/>
  <c r="E17" i="36"/>
  <c r="E16" i="31"/>
  <c r="G16" i="36" s="1"/>
  <c r="E16" i="36"/>
  <c r="C11" i="35"/>
  <c r="E11" i="35" s="1"/>
  <c r="F11" i="36"/>
  <c r="G11" i="36"/>
  <c r="D11" i="35"/>
  <c r="C14" i="31"/>
  <c r="E14" i="36" s="1"/>
  <c r="E15" i="31"/>
  <c r="G15" i="36" s="1"/>
  <c r="E13" i="31"/>
  <c r="G13" i="36" s="1"/>
  <c r="E12" i="31"/>
  <c r="G12" i="36" s="1"/>
  <c r="J12" i="31" l="1"/>
  <c r="D13" i="37" s="1"/>
  <c r="K12" i="31"/>
  <c r="E13" i="37" s="1"/>
  <c r="L15" i="31"/>
  <c r="F16"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G22" i="36"/>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D13" i="35"/>
  <c r="F13" i="35" s="1"/>
  <c r="I13" i="36"/>
  <c r="K13" i="36" s="1"/>
  <c r="H13" i="36"/>
  <c r="J13" i="36" s="1"/>
  <c r="C13" i="35"/>
  <c r="E13" i="35" s="1"/>
  <c r="H16" i="36"/>
  <c r="J16" i="36" s="1"/>
  <c r="L16" i="36" s="1"/>
  <c r="N16" i="36" s="1"/>
  <c r="M16" i="36" s="1"/>
  <c r="P16" i="36" s="1"/>
  <c r="C16" i="35"/>
  <c r="E16" i="35" s="1"/>
  <c r="G16" i="35" s="1"/>
  <c r="H12" i="36"/>
  <c r="J12" i="36" s="1"/>
  <c r="C12" i="35"/>
  <c r="E12" i="35" s="1"/>
  <c r="H17" i="36"/>
  <c r="J17" i="36" s="1"/>
  <c r="C17" i="35"/>
  <c r="E17" i="35" s="1"/>
  <c r="H11" i="36"/>
  <c r="I11" i="36"/>
  <c r="F11" i="35"/>
  <c r="I15" i="36"/>
  <c r="K15" i="36" s="1"/>
  <c r="D15" i="35"/>
  <c r="F15" i="35" s="1"/>
  <c r="H15" i="36"/>
  <c r="J15" i="36" s="1"/>
  <c r="C15" i="35"/>
  <c r="E15" i="35" s="1"/>
  <c r="I14" i="36"/>
  <c r="K14" i="36" s="1"/>
  <c r="D14" i="35"/>
  <c r="F14" i="35" s="1"/>
  <c r="I13" i="31"/>
  <c r="C14" i="37" s="1"/>
  <c r="L14" i="31"/>
  <c r="F15" i="37" s="1"/>
  <c r="L12" i="31"/>
  <c r="F13" i="37" s="1"/>
  <c r="K11" i="31"/>
  <c r="E12" i="37" s="1"/>
  <c r="I12" i="31"/>
  <c r="C13" i="37" s="1"/>
  <c r="M11" i="31"/>
  <c r="G12" i="37" s="1"/>
  <c r="H14" i="36"/>
  <c r="J14" i="36" s="1"/>
  <c r="C14" i="35"/>
  <c r="E14" i="35" s="1"/>
  <c r="J14" i="31"/>
  <c r="D15" i="37" s="1"/>
  <c r="K14" i="31"/>
  <c r="E15" i="37" s="1"/>
  <c r="J15" i="31"/>
  <c r="D16" i="37" s="1"/>
  <c r="E14" i="31"/>
  <c r="G14" i="36" s="1"/>
  <c r="B15" i="15"/>
  <c r="B11" i="9"/>
  <c r="A12" i="31"/>
  <c r="M15" i="31" s="1"/>
  <c r="G16" i="37" s="1"/>
  <c r="B12" i="31"/>
  <c r="A13" i="31"/>
  <c r="I14" i="31" s="1"/>
  <c r="C15" i="37" s="1"/>
  <c r="B13" i="31"/>
  <c r="A14" i="31"/>
  <c r="L11" i="31" s="1"/>
  <c r="F12" i="37" s="1"/>
  <c r="B14" i="31"/>
  <c r="A15" i="31"/>
  <c r="B15" i="31"/>
  <c r="A16" i="31"/>
  <c r="B16" i="31"/>
  <c r="A17" i="31"/>
  <c r="B17" i="31"/>
  <c r="J11" i="31"/>
  <c r="D12" i="37" s="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8" i="15"/>
  <c r="A18" i="15"/>
  <c r="B17" i="15"/>
  <c r="A17" i="15"/>
  <c r="B16" i="15"/>
  <c r="A16" i="15"/>
  <c r="A15" i="15"/>
  <c r="B14" i="15"/>
  <c r="A14" i="15"/>
  <c r="B13" i="15"/>
  <c r="A13" i="15"/>
  <c r="A12" i="15"/>
  <c r="A11" i="15"/>
  <c r="G17" i="35" l="1"/>
  <c r="L17" i="36"/>
  <c r="N17" i="36" s="1"/>
  <c r="M17" i="36" s="1"/>
  <c r="P17" i="36" s="1"/>
  <c r="L15" i="36"/>
  <c r="N15" i="36" s="1"/>
  <c r="M15" i="36" s="1"/>
  <c r="P15" i="36" s="1"/>
  <c r="K15" i="31"/>
  <c r="E16" i="37" s="1"/>
  <c r="I15" i="31"/>
  <c r="C16" i="37" s="1"/>
  <c r="G12" i="35"/>
  <c r="L13" i="3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<sst xmlns="http://schemas.openxmlformats.org/spreadsheetml/2006/main" count="809" uniqueCount="319">
  <si>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</si>
  <si>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</si>
  <si>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</si>
  <si>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</si>
  <si>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</si>
  <si>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</si>
  <si>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</si>
  <si>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</si>
  <si>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</si>
  <si>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</si>
  <si>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</si>
  <si>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</si>
  <si>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</si>
  <si>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</si>
  <si>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</si>
  <si>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</si>
  <si>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</si>
  <si>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</si>
  <si>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R8</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</si>
  <si>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</si>
  <si>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</si>
  <si>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</si>
  <si>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</si>
  <si>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</si>
  <si>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</si>
  <si>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</si>
  <si>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</si>
  <si>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</si>
  <si>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</si>
  <si>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</si>
  <si>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</si>
  <si>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</si>
  <si>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</si>
  <si>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</si>
  <si>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</si>
  <si>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</si>
  <si>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</si>
  <si>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</si>
  <si>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</si>
  <si>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</si>
  <si>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</si>
  <si>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</si>
  <si>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</si>
  <si>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</si>
  <si>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</si>
  <si>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</si>
  <si>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</si>
  <si>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</si>
  <si>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</si>
  <si>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</si>
  <si>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</si>
  <si>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</si>
  <si>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</si>
  <si>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</si>
  <si>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</si>
  <si>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</si>
  <si>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</si>
  <si>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</si>
  <si>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</si>
  <si>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</si>
  <si>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</si>
  <si>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</si>
  <si>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</si>
  <si>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</si>
  <si>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</si>
  <si>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</si>
  <si>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</si>
  <si>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</si>
  <si>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</si>
  <si>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</si>
  <si>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</si>
  <si>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</si>
  <si>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</si>
  <si>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</si>
  <si>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</si>
  <si>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</si>
  <si>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</si>
  <si>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</si>
  <si>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</si>
  <si>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</si>
  <si>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</si>
  <si>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</si>
  <si>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</si>
  <si>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</si>
  <si>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</si>
  <si>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</si>
  <si>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</si>
  <si>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</si>
  <si>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</si>
  <si>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</si>
  <si>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</si>
  <si>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</si>
  <si>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</si>
  <si>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</si>
  <si>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</si>
  <si>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</si>
  <si>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</si>
  <si>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</si>
  <si>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</si>
  <si>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</si>
  <si>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</si>
  <si>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</si>
  <si>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</si>
  <si>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</si>
  <si>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</si>
  <si>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</si>
  <si>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</si>
  <si>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</si>
  <si>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</si>
  <si>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</si>
  <si>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</si>
  <si>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</si>
  <si>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</si>
  <si>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</si>
  <si>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</si>
  <si>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</si>
  <si>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</si>
  <si>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</si>
  <si>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</si>
  <si>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</si>
  <si>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</si>
  <si>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</si>
  <si>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</si>
  <si>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</si>
  <si>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</si>
  <si>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</si>
  <si>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</si>
  <si>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</si>
  <si>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</si>
  <si>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</si>
  <si>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</si>
  <si>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</si>
  <si>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</si>
  <si>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</si>
  <si>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</si>
  <si>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</si>
  <si>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</si>
  <si>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</si>
  <si>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</si>
  <si>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</si>
  <si>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</si>
  <si>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</si>
  <si>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</si>
  <si>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</si>
  <si>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</si>
  <si>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</si>
  <si>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</si>
  <si>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</si>
  <si>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</si>
  <si>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</si>
  <si>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</si>
  <si>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</si>
  <si>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</si>
  <si>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</si>
  <si>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</si>
  <si>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</si>
  <si>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</si>
  <si>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</si>
  <si>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</si>
  <si>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</si>
  <si>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</si>
  <si>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</si>
  <si>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</si>
  <si>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</si>
  <si>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</si>
  <si>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</si>
  <si>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</si>
  <si>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</si>
  <si>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</si>
  <si>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</si>
  <si>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</si>
  <si>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</si>
  <si>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</si>
  <si>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</si>
  <si>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</si>
  <si>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</si>
  <si>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</si>
  <si>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</si>
  <si>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</si>
  <si>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</si>
  <si>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</si>
  <si>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</si>
  <si>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</si>
  <si>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</si>
  <si>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</si>
  <si>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</si>
  <si>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</si>
  <si>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</si>
  <si>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</si>
  <si>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</si>
  <si>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</si>
  <si>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</si>
  <si>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</si>
  <si>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</si>
  <si>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</si>
  <si>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</si>
  <si>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</si>
  <si>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</si>
  <si>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</si>
  <si>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</si>
  <si>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</si>
  <si>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</si>
  <si>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</si>
  <si>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</si>
  <si>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</si>
  <si>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</si>
  <si>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</si>
  <si>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</si>
  <si>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</si>
  <si>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</si>
  <si>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</si>
  <si>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</si>
  <si>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</si>
  <si>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</si>
  <si>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</si>
  <si>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</si>
  <si>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</si>
  <si>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</si>
  <si>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</si>
  <si>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</si>
  <si>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</si>
  <si>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</si>
  <si>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</si>
  <si>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</si>
  <si>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</si>
  <si>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</si>
  <si>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</si>
  <si>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</si>
  <si>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</si>
  <si>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</si>
  <si>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</si>
  <si>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</si>
  <si>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</si>
  <si>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</si>
  <si>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</si>
  <si>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</si>
  <si>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</si>
  <si>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</si>
  <si>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</si>
  <si>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</si>
  <si>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</si>
  <si>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</si>
  <si>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</si>
  <si>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</si>
  <si>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</si>
  <si>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</si>
  <si>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</si>
  <si>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</si>
  <si>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</si>
  <si>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</si>
  <si>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</si>
  <si>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</si>
  <si>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</si>
  <si>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</si>
  <si>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</si>
  <si>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</si>
  <si>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</si>
  <si>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</si>
  <si>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</si>
  <si>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t>Orientar, dirigir y ejecutar la política de asistencia jurídica eficiente, eficaz y oportuna a las diferentes dependencias de la Administración Municipal, dentro de un marco de defensa de los intereses del Municipio y de respeto a los derechos de los particulares.</t>
  </si>
  <si>
    <r>
      <t xml:space="preserve">Versión: </t>
    </r>
    <r>
      <rPr>
        <sz val="11"/>
        <rFont val="Arial"/>
        <family val="2"/>
      </rPr>
      <t>001</t>
    </r>
  </si>
  <si>
    <t xml:space="preserve">Código: </t>
  </si>
  <si>
    <t xml:space="preserve">Fecha: </t>
  </si>
  <si>
    <t>Por bloqueo de un canal de comunicación externo</t>
  </si>
  <si>
    <t>debido a la publicación de información clasificada</t>
  </si>
  <si>
    <t xml:space="preserve"> por denuncias o reclamaciones masivas </t>
  </si>
  <si>
    <t>debido a la falta de claridad en el contenido de las comunicaciones que pueden generar múltiples interpretaciones</t>
  </si>
  <si>
    <t xml:space="preserve">por quejas de grupos de valor </t>
  </si>
  <si>
    <t>debido a pérdida de integridad de la información cuando personal no autorizado realiza publicaciones en las redes o modifica contenido</t>
  </si>
  <si>
    <t xml:space="preserve">por quejas de los grupos de valor internos y externos </t>
  </si>
  <si>
    <t>debido a publicación inoportuna de información sobre la gestión de la entidad, imposibilidad de acceso a la red social (pérdida de claves, fallas tecnológicas fuera de control de la OAC)</t>
  </si>
  <si>
    <t xml:space="preserve">por quejas de los usuarios y los grupos de valor </t>
  </si>
  <si>
    <t>debido a violación de políticas de uso de las redes sociales e institucionales (el uso inadecuado de las redes sociales institucionales, opiniones personales, derechos de autor, correos masivos, lineamientos)</t>
  </si>
  <si>
    <t xml:space="preserve"> por quejas masivas de los grupos de valor o de interés</t>
  </si>
  <si>
    <t xml:space="preserve"> debido a la información no veraz y/o desactualizada en nuestra página web y redes sociales</t>
  </si>
  <si>
    <t xml:space="preserve">por demanda de los grupos de valor </t>
  </si>
  <si>
    <t>Lider del proceso o contratista designado</t>
  </si>
  <si>
    <t xml:space="preserve"> debido al inadecuado manejo en las comunicaciones</t>
  </si>
  <si>
    <t xml:space="preserve">verifica el cumplimiento del uso adecuado de las comunicaciones emitidas externamente por cada uno de los canales (Boletines y redes sociales) </t>
  </si>
  <si>
    <t>valida que la información a publicar sea emitida por gerencia o este validada por ella, dando cumplimiento al acuerdo de confidencialidad firmado por cada contratista al inicio del contrato</t>
  </si>
  <si>
    <t>La persona designada valida mensualmente o cuando se considere necesario, que la información a publicar  en los diferentes medios de difusión de la entidad sea correcta.</t>
  </si>
  <si>
    <t>La persona designada valida mensualmente o cuando se considere necesario, que la información a publicar  provenga de una fuente oficial y se pueda comunicar al público externo</t>
  </si>
  <si>
    <t xml:space="preserve">Verifica que el contenido a publicar, tenga la información correcta, completa y que el lenguaje sea adecuado </t>
  </si>
  <si>
    <t>realiza seguimiento a medios tradicionales y alternativos de publicaciones relacionadas con la entidad, validando que la información publicada sea la correcta, haciendo sugerencias o correcciones de información publicada que ha sido alterada</t>
  </si>
  <si>
    <t>La persona designada hace seguimiento mensual a las publicaciones que se hagan de la entidad en los diferentes medios de comunicación</t>
  </si>
  <si>
    <t>Verifica que el archivo de perfiles y claves de la página web de la entidad y redes sociales, esté actualizado,para evitar inconvenientes para el ingreso a cada una de ellas</t>
  </si>
  <si>
    <t>La persona  designada verifica periodicamente,que el archivo que contiene los perfiles y contraseñas este actualizado</t>
  </si>
  <si>
    <t>Verifica las piezas y textos que se van a publicar, con el fin de validar la información objetiva e informativa que se quiere transmitir</t>
  </si>
  <si>
    <t>La persona designada valida cuando se considere necesario, que la información a publicar  provenga de una fuente oficial y se pueda comunicar al público externo</t>
  </si>
  <si>
    <t>Verificar periodicamente la página web y redes sociales de la entidad, validando que la información publicada esté actualizada</t>
  </si>
  <si>
    <t>La persona designada valida mensualmente o cuando se considere necesario, que la información a publicada  en los diferentes medios de difusión de la entidad este actualizada</t>
  </si>
  <si>
    <t xml:space="preserve">
Lider del proceso o contratista designado
</t>
  </si>
  <si>
    <t xml:space="preserve">El líder del proceso de comunicaciones o contratista delegado verificará que la información que se publique para medios de comunicación sea verídica, maneje un lenguaje claro y esté validada por gerencia
</t>
  </si>
  <si>
    <t>El líder del proceso de comunicaciones o contratista designado verificará que la información generada sea de acceso público y esté aprobada por gerencia antes de ser publicada</t>
  </si>
  <si>
    <t>El líder del proceso de comunicaciones o contratista designado verificará que la información a publicar esté completa y clara</t>
  </si>
  <si>
    <t>El líder del proceso de comunicaciones o contratista designado verificará lainformación sobre la empresa que publiquen en redes sociales,haciendo control de la información, validando el cumplimiento del acuerdo de confidencialidad de cada contratista de laentidad.</t>
  </si>
  <si>
    <t>El líder del proceso de comunicaciones o contratista designado verificará que el documento de los usuarios, perfiles y contraseñas de las redes sociales de laentidad, estén actualizados</t>
  </si>
  <si>
    <t>El líder del proceso de comunicaciones o contratista designado verificará que los canales de comunicación de la entidad cuenten con la información aprobada y que la persona encargada de actualizar la información, cumpla correctamente con su labor profesional,para lo cual fue contratado.</t>
  </si>
  <si>
    <t>El líder del proceso de comunicaciones o contratista designado revisará periodicamente la página web de la entidad y redes sociales, verificando estas herramientas estén actualizadas dando cumplimiento de ley de indice de transparencia y acceso a la información. En trabajo articulado con el contratista encargado de la página web, SEVEN</t>
  </si>
  <si>
    <t xml:space="preserve">1. Ocultar o alterar información durante el proceso de implementación del SETP Armenia, sobre proyectos, actividades o avances. </t>
  </si>
  <si>
    <t>Reuniones de control y seguimiento al plan de acción</t>
  </si>
  <si>
    <t>Revisión del plan de acción por comunicaciones</t>
  </si>
  <si>
    <t>no se ha reportado alteración u omisión de información del proceso de implementación de SETP</t>
  </si>
  <si>
    <t xml:space="preserve">2. Trafico de influencia por parte de los colaboradores del área de comunicaciones, en beneficio de particulares, contratistas o personas ajenas a la entidad </t>
  </si>
  <si>
    <t>Firma acuerdo de confidencialidad</t>
  </si>
  <si>
    <t>Se ha firmado y respetado el acuerdo de confidencialidad</t>
  </si>
  <si>
    <t>No se ha utilizado la información para beneficiar a personas cercanas, se ha respetado el acuerdo de confidencialidad</t>
  </si>
  <si>
    <t xml:space="preserve">3. Brindar información privilegiada a un solo medio de comunicación o periodista, por parte de uno o más colaboradores del área de comunicaciones, sobre los procesos para beneficio de terceros. </t>
  </si>
  <si>
    <t>La información se brinda de manera General a todos los medios y periodistas, no se tienen privilegios con nungún medio informativo</t>
  </si>
  <si>
    <t xml:space="preserve">4. No informar oportunamente a la comunidad beneficiada o afectada sobre los proyectos, actividades o avances de  las obras que hacen parte de la implementación del SETP de Armenia </t>
  </si>
  <si>
    <t>Reuniones de seguimiento a la estretegia de comuniCaciones y redes sociales</t>
  </si>
  <si>
    <t>Se ha brindado toda la información necesaria a los beneficiarios de los proyectos</t>
  </si>
  <si>
    <t>La información que se ha entregado a la comunidad ha sido de forma oportuna a beneficiarios y comunidad en general</t>
  </si>
  <si>
    <t>Codigo del Riesgo</t>
  </si>
  <si>
    <t>Descripción del Riesgo</t>
  </si>
  <si>
    <t>Indicador</t>
  </si>
  <si>
    <t>Resultado Indicador</t>
  </si>
  <si>
    <t>Observaciones</t>
  </si>
  <si>
    <t>Peoceso Área Comunicaciones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</si>
</sst>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
      <sz val="11"/>
      <color theme="0"/>
      <name val="Tahoma"/>
      <family val="2"/>
    </font>
    <font>
      <sz val="8"/>
      <color theme="1"/>
      <name val="Arial"/>
      <family val="2"/>
    </font>
    <font>
      <sz val="8"/>
      <color rgb="FF000000"/>
      <name val="Arial"/>
      <family val="2"/>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
      <patternFill patternType="solid">
        <fgColor theme="8" tint="0.39997558519241921"/>
        <bgColor indexed="64"/>
      </patternFill>
    </fill>
    <fill>
      <patternFill patternType="solid">
        <fgColor indexed="22"/>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2" fillId="0" borderId="0"/>
    <xf numFmtId="0" fontId="1" fillId="0" borderId="0"/>
    <xf numFmtId="0" fontId="2" fillId="0" borderId="0"/>
    <xf numFmtId="0" fontId="39" fillId="0" borderId="0"/>
  </cellStyleXfs>
  <cellXfs count="496">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7" borderId="3" xfId="0" applyFont="1" applyFill="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33" xfId="0" applyFont="1" applyBorder="1" applyAlignment="1">
      <alignment vertical="center" wrapText="1"/>
    </xf>
    <xf numFmtId="0" fontId="19" fillId="6" borderId="3"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6" xfId="0" applyFont="1" applyBorder="1" applyAlignment="1">
      <alignment vertical="center" wrapText="1"/>
    </xf>
    <xf numFmtId="0" fontId="19" fillId="3" borderId="3"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11"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7"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7" borderId="28" xfId="0" applyFont="1" applyFill="1" applyBorder="1" applyAlignment="1">
      <alignment horizontal="center" vertical="center" wrapText="1" readingOrder="1"/>
    </xf>
    <xf numFmtId="0" fontId="26" fillId="11" borderId="28" xfId="0" applyFont="1" applyFill="1" applyBorder="1" applyAlignment="1">
      <alignment horizontal="center" vertical="center" wrapText="1" readingOrder="1"/>
    </xf>
    <xf numFmtId="0" fontId="26"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8"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0"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3" fillId="0" borderId="1" xfId="2" applyFont="1" applyBorder="1" applyAlignment="1">
      <alignment horizontal="center" vertical="center" wrapText="1"/>
    </xf>
    <xf numFmtId="0" fontId="22" fillId="0" borderId="1" xfId="0" applyFont="1" applyBorder="1" applyAlignment="1">
      <alignment horizontal="center" wrapText="1"/>
    </xf>
    <xf numFmtId="0" fontId="6" fillId="0" borderId="1" xfId="0" applyFont="1" applyBorder="1" applyAlignment="1">
      <alignment horizontal="left"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0"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0"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5" borderId="0" xfId="0" applyFill="1"/>
    <xf numFmtId="0" fontId="34" fillId="5" borderId="15" xfId="4" quotePrefix="1" applyFont="1" applyFill="1" applyBorder="1" applyAlignment="1">
      <alignment horizontal="left" vertical="top" wrapText="1"/>
    </xf>
    <xf numFmtId="0" fontId="35" fillId="5" borderId="2" xfId="4" quotePrefix="1" applyFont="1" applyFill="1" applyBorder="1" applyAlignment="1">
      <alignment horizontal="left" vertical="top" wrapText="1"/>
    </xf>
    <xf numFmtId="0" fontId="32"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6" fillId="5" borderId="15" xfId="4" quotePrefix="1" applyFont="1" applyFill="1" applyBorder="1" applyAlignment="1">
      <alignment horizontal="justify" vertical="center" wrapText="1"/>
    </xf>
    <xf numFmtId="0" fontId="36" fillId="5" borderId="0" xfId="4" quotePrefix="1" applyFont="1" applyFill="1" applyAlignment="1">
      <alignment horizontal="justify" vertical="center" wrapText="1"/>
    </xf>
    <xf numFmtId="0" fontId="36" fillId="5" borderId="2" xfId="4" quotePrefix="1" applyFont="1" applyFill="1" applyBorder="1" applyAlignment="1">
      <alignment horizontal="justify" vertical="center" wrapText="1"/>
    </xf>
    <xf numFmtId="0" fontId="34" fillId="5" borderId="42" xfId="4" quotePrefix="1" applyFont="1" applyFill="1" applyBorder="1" applyAlignment="1">
      <alignment horizontal="left" vertical="top" wrapText="1"/>
    </xf>
    <xf numFmtId="0" fontId="34" fillId="5" borderId="43" xfId="4" quotePrefix="1" applyFont="1" applyFill="1" applyBorder="1" applyAlignment="1">
      <alignment horizontal="left" vertical="top" wrapText="1"/>
    </xf>
    <xf numFmtId="0" fontId="34" fillId="5" borderId="44" xfId="4" quotePrefix="1" applyFont="1" applyFill="1" applyBorder="1" applyAlignment="1">
      <alignment horizontal="left" vertical="top" wrapText="1"/>
    </xf>
    <xf numFmtId="0" fontId="36" fillId="5" borderId="42" xfId="4" quotePrefix="1" applyFont="1" applyFill="1" applyBorder="1" applyAlignment="1">
      <alignment horizontal="left" vertical="top"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4" fillId="5" borderId="0" xfId="4" quotePrefix="1" applyFont="1" applyFill="1" applyAlignment="1">
      <alignment horizontal="left" vertical="top" wrapText="1"/>
    </xf>
    <xf numFmtId="0" fontId="34" fillId="5" borderId="2" xfId="4" quotePrefix="1" applyFont="1" applyFill="1" applyBorder="1" applyAlignment="1">
      <alignment horizontal="left" vertical="top" wrapText="1"/>
    </xf>
    <xf numFmtId="0" fontId="34" fillId="5" borderId="52" xfId="4" quotePrefix="1" applyFont="1" applyFill="1" applyBorder="1" applyAlignment="1">
      <alignment horizontal="left" vertical="top" wrapText="1"/>
    </xf>
    <xf numFmtId="0" fontId="34" fillId="5" borderId="10" xfId="4" quotePrefix="1" applyFont="1" applyFill="1" applyBorder="1" applyAlignment="1">
      <alignment horizontal="left" vertical="top" wrapText="1"/>
    </xf>
    <xf numFmtId="0" fontId="34" fillId="5" borderId="54" xfId="4" quotePrefix="1" applyFont="1" applyFill="1" applyBorder="1" applyAlignment="1">
      <alignment horizontal="left" vertical="top" wrapText="1"/>
    </xf>
    <xf numFmtId="0" fontId="40" fillId="5" borderId="43" xfId="5" applyFont="1" applyFill="1" applyBorder="1" applyAlignment="1">
      <alignment horizontal="left" vertical="top" wrapText="1" readingOrder="1"/>
    </xf>
    <xf numFmtId="0" fontId="41" fillId="5" borderId="43" xfId="4" applyFont="1" applyFill="1" applyBorder="1" applyAlignment="1">
      <alignment horizontal="justify" vertical="center" wrapText="1"/>
    </xf>
    <xf numFmtId="0" fontId="34" fillId="5" borderId="42" xfId="4" quotePrefix="1" applyFont="1" applyFill="1" applyBorder="1" applyAlignment="1">
      <alignment vertical="top" wrapText="1"/>
    </xf>
    <xf numFmtId="0" fontId="34" fillId="5" borderId="43" xfId="4" quotePrefix="1" applyFont="1" applyFill="1" applyBorder="1" applyAlignment="1">
      <alignment vertical="top" wrapText="1"/>
    </xf>
    <xf numFmtId="0" fontId="34" fillId="5" borderId="44" xfId="4" quotePrefix="1" applyFont="1" applyFill="1" applyBorder="1" applyAlignment="1">
      <alignment vertical="top" wrapText="1"/>
    </xf>
    <xf numFmtId="0" fontId="34" fillId="5" borderId="0" xfId="4" quotePrefix="1" applyFont="1" applyFill="1" applyAlignment="1">
      <alignment vertical="top" wrapText="1"/>
    </xf>
    <xf numFmtId="0" fontId="0" fillId="5" borderId="0" xfId="0" applyFill="1" applyAlignment="1">
      <alignment wrapText="1"/>
    </xf>
    <xf numFmtId="0" fontId="32" fillId="5" borderId="42" xfId="4" applyFont="1" applyFill="1" applyBorder="1" applyAlignment="1">
      <alignment wrapText="1"/>
    </xf>
    <xf numFmtId="0" fontId="32" fillId="5" borderId="43" xfId="4" applyFont="1" applyFill="1" applyBorder="1" applyAlignment="1">
      <alignment wrapText="1"/>
    </xf>
    <xf numFmtId="0" fontId="32" fillId="5" borderId="44" xfId="4" applyFont="1" applyFill="1" applyBorder="1" applyAlignment="1">
      <alignment wrapText="1"/>
    </xf>
    <xf numFmtId="0" fontId="32" fillId="5" borderId="15" xfId="4" applyFont="1" applyFill="1" applyBorder="1" applyAlignment="1">
      <alignment wrapText="1"/>
    </xf>
    <xf numFmtId="0" fontId="32" fillId="5" borderId="2" xfId="4" applyFont="1" applyFill="1" applyBorder="1" applyAlignment="1">
      <alignment wrapText="1"/>
    </xf>
    <xf numFmtId="0" fontId="32" fillId="5" borderId="14" xfId="4" applyFont="1" applyFill="1" applyBorder="1" applyAlignment="1">
      <alignment wrapText="1"/>
    </xf>
    <xf numFmtId="0" fontId="32" fillId="5" borderId="13" xfId="4" applyFont="1" applyFill="1" applyBorder="1" applyAlignment="1">
      <alignment wrapText="1"/>
    </xf>
    <xf numFmtId="0" fontId="32" fillId="5" borderId="12" xfId="4" applyFont="1" applyFill="1" applyBorder="1" applyAlignment="1">
      <alignment wrapText="1"/>
    </xf>
    <xf numFmtId="0" fontId="32" fillId="5" borderId="0" xfId="4" applyFont="1" applyFill="1" applyAlignment="1">
      <alignment wrapText="1"/>
    </xf>
    <xf numFmtId="0" fontId="34" fillId="5" borderId="15" xfId="4" quotePrefix="1" applyFont="1" applyFill="1" applyBorder="1" applyAlignment="1">
      <alignment vertical="top" wrapText="1"/>
    </xf>
    <xf numFmtId="0" fontId="34" fillId="5" borderId="2" xfId="4" quotePrefix="1" applyFont="1" applyFill="1" applyBorder="1" applyAlignment="1">
      <alignment vertical="top" wrapText="1"/>
    </xf>
    <xf numFmtId="0" fontId="35" fillId="5" borderId="0" xfId="4" quotePrefix="1" applyFont="1" applyFill="1" applyAlignment="1">
      <alignment horizontal="left" vertical="top" wrapText="1"/>
    </xf>
    <xf numFmtId="0" fontId="38" fillId="5" borderId="0" xfId="4" applyFont="1" applyFill="1" applyAlignment="1">
      <alignment horizontal="left" vertical="center" wrapText="1"/>
    </xf>
    <xf numFmtId="0" fontId="32" fillId="5" borderId="0" xfId="4" applyFont="1" applyFill="1" applyAlignment="1">
      <alignment horizontal="left" vertical="center" wrapText="1"/>
    </xf>
    <xf numFmtId="0" fontId="32" fillId="5" borderId="0" xfId="4" quotePrefix="1" applyFont="1" applyFill="1" applyAlignment="1">
      <alignment horizontal="left" vertical="center" wrapText="1"/>
    </xf>
    <xf numFmtId="0" fontId="38" fillId="13" borderId="3" xfId="4" applyFont="1" applyFill="1" applyBorder="1" applyAlignment="1">
      <alignment horizontal="center" wrapText="1"/>
    </xf>
    <xf numFmtId="0" fontId="32" fillId="5" borderId="0" xfId="4" applyFont="1" applyFill="1"/>
    <xf numFmtId="0" fontId="40" fillId="5" borderId="0" xfId="0" applyFont="1" applyFill="1" applyAlignment="1">
      <alignment horizontal="left" vertical="center" wrapText="1"/>
    </xf>
    <xf numFmtId="0" fontId="41" fillId="5" borderId="0" xfId="0" applyFont="1" applyFill="1" applyAlignment="1">
      <alignment horizontal="left" vertical="top" wrapText="1"/>
    </xf>
    <xf numFmtId="0" fontId="38" fillId="5" borderId="3" xfId="4" applyFont="1" applyFill="1" applyBorder="1" applyAlignment="1">
      <alignment horizontal="center" vertical="center"/>
    </xf>
    <xf numFmtId="0" fontId="38" fillId="5" borderId="3" xfId="4" applyFont="1" applyFill="1" applyBorder="1" applyAlignment="1">
      <alignment horizontal="center" vertical="center" wrapText="1"/>
    </xf>
    <xf numFmtId="0" fontId="36" fillId="0" borderId="42" xfId="4" quotePrefix="1" applyFont="1" applyBorder="1" applyAlignment="1">
      <alignment horizontal="left" vertical="top" wrapText="1"/>
    </xf>
    <xf numFmtId="0" fontId="36" fillId="0" borderId="43" xfId="4" quotePrefix="1" applyFont="1" applyBorder="1" applyAlignment="1">
      <alignment horizontal="left" vertical="top" wrapText="1"/>
    </xf>
    <xf numFmtId="0" fontId="36"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3" fillId="0" borderId="0" xfId="2" applyNumberFormat="1" applyFont="1" applyAlignment="1">
      <alignment vertical="center"/>
    </xf>
    <xf numFmtId="49" fontId="9" fillId="0" borderId="0" xfId="2" applyNumberFormat="1" applyFont="1" applyAlignment="1">
      <alignment vertical="center"/>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3" fillId="0" borderId="1" xfId="2" applyFont="1" applyBorder="1" applyAlignment="1">
      <alignment horizontal="left" vertical="center"/>
    </xf>
    <xf numFmtId="0" fontId="44"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47" fillId="5" borderId="0" xfId="2" applyFont="1" applyFill="1" applyAlignment="1">
      <alignment vertical="center" wrapText="1"/>
    </xf>
    <xf numFmtId="0" fontId="14" fillId="15"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0" fontId="11" fillId="0" borderId="6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38" xfId="2" applyFont="1" applyBorder="1" applyAlignment="1">
      <alignment horizontal="center" vertical="center" wrapText="1"/>
    </xf>
    <xf numFmtId="0" fontId="48" fillId="0" borderId="0" xfId="0" applyFont="1" applyAlignment="1">
      <alignment horizontal="justify" vertical="center"/>
    </xf>
    <xf numFmtId="0" fontId="41" fillId="5" borderId="1" xfId="4" applyFont="1" applyFill="1" applyBorder="1" applyAlignment="1">
      <alignment horizontal="justify" vertical="center" wrapText="1"/>
    </xf>
    <xf numFmtId="0" fontId="40" fillId="5" borderId="1" xfId="5" applyFont="1" applyFill="1" applyBorder="1" applyAlignment="1">
      <alignment horizontal="left" vertical="top" wrapText="1" readingOrder="1"/>
    </xf>
    <xf numFmtId="0" fontId="40" fillId="5" borderId="1" xfId="0" applyFont="1" applyFill="1" applyBorder="1" applyAlignment="1">
      <alignment horizontal="left" vertical="center" wrapText="1"/>
    </xf>
    <xf numFmtId="0" fontId="34" fillId="5" borderId="52" xfId="4" quotePrefix="1" applyFont="1" applyFill="1" applyBorder="1" applyAlignment="1">
      <alignment horizontal="left" vertical="top" wrapText="1"/>
    </xf>
    <xf numFmtId="0" fontId="34" fillId="5" borderId="10" xfId="4" quotePrefix="1" applyFont="1" applyFill="1" applyBorder="1" applyAlignment="1">
      <alignment horizontal="left" vertical="top" wrapText="1"/>
    </xf>
    <xf numFmtId="0" fontId="34" fillId="5" borderId="54" xfId="4" quotePrefix="1" applyFont="1" applyFill="1" applyBorder="1" applyAlignment="1">
      <alignment horizontal="left" vertical="top" wrapText="1"/>
    </xf>
    <xf numFmtId="0" fontId="40" fillId="13" borderId="47" xfId="5" applyFont="1" applyFill="1" applyBorder="1" applyAlignment="1">
      <alignment horizontal="center" vertical="center" wrapText="1"/>
    </xf>
    <xf numFmtId="0" fontId="40" fillId="13" borderId="48" xfId="5" applyFont="1" applyFill="1" applyBorder="1" applyAlignment="1">
      <alignment horizontal="center" vertical="center" wrapText="1"/>
    </xf>
    <xf numFmtId="0" fontId="40" fillId="13" borderId="61" xfId="4" applyFont="1" applyFill="1" applyBorder="1" applyAlignment="1">
      <alignment horizontal="center" vertical="center" wrapText="1"/>
    </xf>
    <xf numFmtId="0" fontId="40" fillId="13" borderId="62" xfId="4" applyFont="1" applyFill="1" applyBorder="1" applyAlignment="1">
      <alignment horizontal="center" vertical="center" wrapText="1"/>
    </xf>
    <xf numFmtId="0" fontId="40" fillId="13" borderId="49" xfId="4" applyFont="1" applyFill="1" applyBorder="1" applyAlignment="1">
      <alignment horizontal="center" vertical="center" wrapText="1"/>
    </xf>
    <xf numFmtId="0" fontId="40" fillId="13" borderId="50" xfId="4" applyFont="1" applyFill="1" applyBorder="1" applyAlignment="1">
      <alignment horizontal="center" vertical="center" wrapText="1"/>
    </xf>
    <xf numFmtId="0" fontId="34" fillId="5" borderId="15" xfId="4" quotePrefix="1" applyFont="1" applyFill="1" applyBorder="1" applyAlignment="1">
      <alignment horizontal="left" vertical="top" wrapText="1"/>
    </xf>
    <xf numFmtId="0" fontId="34" fillId="5" borderId="0" xfId="4" quotePrefix="1" applyFont="1" applyFill="1" applyAlignment="1">
      <alignment horizontal="left" vertical="top" wrapText="1"/>
    </xf>
    <xf numFmtId="0" fontId="34" fillId="5" borderId="2" xfId="4" quotePrefix="1" applyFont="1" applyFill="1" applyBorder="1" applyAlignment="1">
      <alignment horizontal="left" vertical="top" wrapText="1"/>
    </xf>
    <xf numFmtId="0" fontId="34" fillId="5" borderId="42" xfId="4" quotePrefix="1" applyFont="1" applyFill="1" applyBorder="1" applyAlignment="1">
      <alignment horizontal="left" vertical="top" wrapText="1"/>
    </xf>
    <xf numFmtId="0" fontId="34" fillId="5" borderId="43" xfId="4" quotePrefix="1" applyFont="1" applyFill="1" applyBorder="1" applyAlignment="1">
      <alignment horizontal="left" vertical="top" wrapText="1"/>
    </xf>
    <xf numFmtId="0" fontId="34" fillId="5" borderId="44" xfId="4" quotePrefix="1" applyFont="1" applyFill="1" applyBorder="1" applyAlignment="1">
      <alignment horizontal="left" vertical="top" wrapText="1"/>
    </xf>
    <xf numFmtId="0" fontId="34" fillId="5" borderId="3" xfId="4" quotePrefix="1" applyFont="1" applyFill="1" applyBorder="1" applyAlignment="1">
      <alignment horizontal="left" vertical="top" wrapText="1"/>
    </xf>
    <xf numFmtId="0" fontId="34" fillId="5" borderId="1" xfId="4" quotePrefix="1" applyFont="1" applyFill="1" applyBorder="1" applyAlignment="1">
      <alignment horizontal="left" vertical="top" wrapText="1"/>
    </xf>
    <xf numFmtId="0" fontId="34" fillId="5" borderId="26" xfId="4" quotePrefix="1" applyFont="1" applyFill="1" applyBorder="1" applyAlignment="1">
      <alignment horizontal="left" vertical="top" wrapText="1"/>
    </xf>
    <xf numFmtId="0" fontId="40" fillId="5" borderId="57" xfId="0" applyFont="1" applyFill="1" applyBorder="1" applyAlignment="1">
      <alignment horizontal="left" vertical="center" wrapText="1"/>
    </xf>
    <xf numFmtId="0" fontId="40" fillId="5" borderId="58" xfId="0" applyFont="1" applyFill="1" applyBorder="1" applyAlignment="1">
      <alignment horizontal="left" vertical="center" wrapText="1"/>
    </xf>
    <xf numFmtId="0" fontId="41" fillId="5" borderId="59" xfId="0" applyFont="1" applyFill="1" applyBorder="1" applyAlignment="1">
      <alignment horizontal="justify" vertical="center" wrapText="1"/>
    </xf>
    <xf numFmtId="0" fontId="41" fillId="5" borderId="60" xfId="0" applyFont="1" applyFill="1" applyBorder="1" applyAlignment="1">
      <alignment horizontal="justify" vertical="center" wrapText="1"/>
    </xf>
    <xf numFmtId="0" fontId="31" fillId="12" borderId="30" xfId="4" applyFont="1" applyFill="1" applyBorder="1" applyAlignment="1">
      <alignment horizontal="center" vertical="center" wrapText="1"/>
    </xf>
    <xf numFmtId="0" fontId="31" fillId="12" borderId="31" xfId="4" applyFont="1" applyFill="1" applyBorder="1" applyAlignment="1">
      <alignment horizontal="center" vertical="center" wrapText="1"/>
    </xf>
    <xf numFmtId="0" fontId="31" fillId="12" borderId="32" xfId="4" applyFont="1" applyFill="1" applyBorder="1" applyAlignment="1">
      <alignment horizontal="center" vertical="center" wrapText="1"/>
    </xf>
    <xf numFmtId="0" fontId="32" fillId="0" borderId="15" xfId="4" quotePrefix="1" applyFont="1" applyBorder="1" applyAlignment="1">
      <alignment horizontal="left" vertical="center" wrapText="1"/>
    </xf>
    <xf numFmtId="0" fontId="32" fillId="0" borderId="0" xfId="4" quotePrefix="1" applyFont="1" applyAlignment="1">
      <alignment horizontal="left" vertical="center" wrapText="1"/>
    </xf>
    <xf numFmtId="0" fontId="32" fillId="0" borderId="2" xfId="4" quotePrefix="1" applyFont="1" applyBorder="1" applyAlignment="1">
      <alignment horizontal="left" vertical="center" wrapText="1"/>
    </xf>
    <xf numFmtId="0" fontId="32" fillId="0" borderId="45" xfId="4" quotePrefix="1" applyFont="1" applyBorder="1" applyAlignment="1">
      <alignment horizontal="left" vertical="center" wrapText="1"/>
    </xf>
    <xf numFmtId="0" fontId="32" fillId="0" borderId="9" xfId="4" quotePrefix="1" applyFont="1" applyBorder="1" applyAlignment="1">
      <alignment horizontal="left" vertical="center" wrapText="1"/>
    </xf>
    <xf numFmtId="0" fontId="32" fillId="0" borderId="46" xfId="4" quotePrefix="1" applyFont="1" applyBorder="1" applyAlignment="1">
      <alignment horizontal="left" vertical="center"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6" fillId="5" borderId="45" xfId="4" quotePrefix="1" applyFont="1" applyFill="1" applyBorder="1" applyAlignment="1">
      <alignment horizontal="justify" vertical="center" wrapText="1"/>
    </xf>
    <xf numFmtId="0" fontId="36" fillId="5" borderId="9" xfId="4" quotePrefix="1" applyFont="1" applyFill="1" applyBorder="1" applyAlignment="1">
      <alignment horizontal="justify" vertical="center" wrapText="1"/>
    </xf>
    <xf numFmtId="0" fontId="36" fillId="5" borderId="46" xfId="4" quotePrefix="1" applyFont="1" applyFill="1" applyBorder="1" applyAlignment="1">
      <alignment horizontal="justify" vertical="center" wrapText="1"/>
    </xf>
    <xf numFmtId="0" fontId="40" fillId="13" borderId="55" xfId="5" applyFont="1" applyFill="1" applyBorder="1" applyAlignment="1">
      <alignment horizontal="center" vertical="center" wrapText="1"/>
    </xf>
    <xf numFmtId="0" fontId="36" fillId="5" borderId="42" xfId="4" quotePrefix="1" applyFont="1" applyFill="1" applyBorder="1" applyAlignment="1">
      <alignment horizontal="left" vertical="top"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6" fillId="4" borderId="43" xfId="4" quotePrefix="1" applyFont="1" applyFill="1" applyBorder="1" applyAlignment="1">
      <alignment horizontal="left" vertical="top" wrapText="1"/>
    </xf>
    <xf numFmtId="0" fontId="36" fillId="4" borderId="44" xfId="4" quotePrefix="1" applyFont="1" applyFill="1" applyBorder="1" applyAlignment="1">
      <alignment horizontal="left" vertical="top" wrapText="1"/>
    </xf>
    <xf numFmtId="0" fontId="22" fillId="16" borderId="8" xfId="0" applyFont="1" applyFill="1" applyBorder="1" applyAlignment="1">
      <alignment horizontal="center" vertical="center" wrapText="1"/>
    </xf>
    <xf numFmtId="0" fontId="22" fillId="16" borderId="10"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6"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wrapText="1"/>
      <protection locked="0"/>
    </xf>
    <xf numFmtId="0" fontId="20" fillId="14" borderId="1" xfId="0" applyFont="1" applyFill="1" applyBorder="1" applyAlignment="1" applyProtection="1">
      <alignment horizontal="center" vertical="center" wrapText="1"/>
      <protection locked="0"/>
    </xf>
    <xf numFmtId="0" fontId="2" fillId="14" borderId="1" xfId="0" applyFont="1" applyFill="1" applyBorder="1" applyAlignment="1" applyProtection="1">
      <alignment horizontal="center" vertical="center" wrapText="1"/>
      <protection locked="0"/>
    </xf>
    <xf numFmtId="0" fontId="0" fillId="14" borderId="56" xfId="0" applyFill="1" applyBorder="1" applyAlignment="1">
      <alignment horizontal="center" vertical="center" wrapText="1"/>
    </xf>
    <xf numFmtId="0" fontId="0" fillId="14" borderId="63"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43" xfId="0" applyFill="1" applyBorder="1" applyAlignment="1">
      <alignment horizontal="center" vertical="center" wrapText="1"/>
    </xf>
    <xf numFmtId="0" fontId="0" fillId="14" borderId="20" xfId="0" applyFill="1" applyBorder="1" applyAlignment="1">
      <alignment horizontal="center" vertical="center" wrapText="1"/>
    </xf>
    <xf numFmtId="0" fontId="0" fillId="14" borderId="0" xfId="0" applyFill="1" applyAlignment="1">
      <alignment horizontal="center" vertical="center" wrapText="1"/>
    </xf>
    <xf numFmtId="0" fontId="0" fillId="14" borderId="66" xfId="0" applyFill="1" applyBorder="1" applyAlignment="1">
      <alignment horizontal="center" vertical="center" wrapText="1"/>
    </xf>
    <xf numFmtId="0" fontId="0" fillId="14" borderId="9" xfId="0" applyFill="1" applyBorder="1" applyAlignment="1">
      <alignment horizontal="center" vertical="center" wrapText="1"/>
    </xf>
    <xf numFmtId="0" fontId="0" fillId="14" borderId="51" xfId="0" applyFill="1" applyBorder="1" applyAlignment="1">
      <alignment horizontal="center" vertical="center" wrapText="1"/>
    </xf>
    <xf numFmtId="0" fontId="0" fillId="14" borderId="1" xfId="0" applyFill="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0" fontId="13"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9" fontId="20" fillId="0" borderId="25" xfId="0" applyNumberFormat="1" applyFont="1" applyBorder="1" applyAlignment="1">
      <alignment horizontal="center" vertical="center" wrapText="1"/>
    </xf>
    <xf numFmtId="9" fontId="20" fillId="0" borderId="26" xfId="0" applyNumberFormat="1" applyFont="1" applyBorder="1" applyAlignment="1">
      <alignment horizontal="center" vertical="center" wrapText="1"/>
    </xf>
    <xf numFmtId="9" fontId="20" fillId="0" borderId="29" xfId="0" applyNumberFormat="1" applyFont="1" applyBorder="1" applyAlignment="1">
      <alignment horizontal="center" vertical="center" wrapText="1"/>
    </xf>
    <xf numFmtId="9" fontId="45" fillId="0" borderId="7" xfId="2" applyNumberFormat="1" applyFont="1" applyBorder="1" applyAlignment="1">
      <alignment horizontal="center" vertical="center" wrapText="1"/>
    </xf>
    <xf numFmtId="9" fontId="45"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5" xfId="2" applyFont="1" applyBorder="1" applyAlignment="1">
      <alignment horizontal="left" vertical="center" wrapText="1"/>
    </xf>
    <xf numFmtId="9" fontId="20" fillId="0" borderId="5" xfId="0" applyNumberFormat="1" applyFont="1" applyBorder="1" applyAlignment="1">
      <alignment horizontal="center" vertical="center" wrapText="1"/>
    </xf>
    <xf numFmtId="9" fontId="20" fillId="0" borderId="39" xfId="0" applyNumberFormat="1"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9" fontId="20" fillId="0" borderId="64"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65" xfId="0" applyNumberFormat="1" applyFont="1" applyBorder="1" applyAlignment="1">
      <alignment horizontal="center" vertical="center" wrapText="1"/>
    </xf>
    <xf numFmtId="0" fontId="12" fillId="0" borderId="28"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4" xfId="2" applyFont="1" applyBorder="1" applyAlignment="1">
      <alignment horizontal="left" vertical="center" wrapText="1"/>
    </xf>
    <xf numFmtId="9" fontId="20" fillId="0" borderId="4" xfId="0" applyNumberFormat="1" applyFont="1" applyBorder="1" applyAlignment="1">
      <alignment horizontal="center" vertical="center" wrapText="1"/>
    </xf>
    <xf numFmtId="9" fontId="20" fillId="0" borderId="33"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48" fillId="4" borderId="1" xfId="0" applyFont="1" applyFill="1" applyBorder="1" applyAlignment="1">
      <alignment vertical="center" wrapText="1"/>
    </xf>
    <xf numFmtId="0" fontId="48" fillId="4" borderId="1" xfId="0" applyFont="1" applyFill="1" applyBorder="1" applyAlignment="1">
      <alignment wrapText="1"/>
    </xf>
    <xf numFmtId="0" fontId="49" fillId="4" borderId="69" xfId="0" applyFont="1" applyFill="1" applyBorder="1" applyAlignment="1">
      <alignment horizontal="justify" vertical="center" wrapText="1"/>
    </xf>
    <xf numFmtId="0" fontId="48" fillId="4" borderId="0" xfId="0" applyFont="1" applyFill="1" applyAlignment="1">
      <alignment wrapText="1"/>
    </xf>
    <xf numFmtId="0" fontId="49" fillId="4" borderId="70" xfId="0" applyFont="1" applyFill="1" applyBorder="1" applyAlignment="1">
      <alignment horizontal="justify" vertical="center" wrapText="1"/>
    </xf>
    <xf numFmtId="0" fontId="48" fillId="4" borderId="6" xfId="0" applyFont="1" applyFill="1" applyBorder="1" applyAlignment="1">
      <alignment wrapText="1"/>
    </xf>
    <xf numFmtId="0" fontId="48" fillId="4" borderId="0" xfId="0" applyFont="1" applyFill="1" applyAlignment="1">
      <alignment horizontal="justify" vertical="center" wrapText="1"/>
    </xf>
  </cellXfs>
  <cellStyles count="6">
    <cellStyle name="Nor}al" xfId="1"/>
    <cellStyle name="Normal" xfId="0" builtinId="0"/>
    <cellStyle name="Normal - Style1 2" xfId="4"/>
    <cellStyle name="Normal 2" xfId="2"/>
    <cellStyle name="Normal 2 2" xfId="5"/>
    <cellStyle name="Normal 3" xfId="3"/>
  </cellStyles>
  <dxfs count="11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95</xdr:row>
      <xdr:rowOff>41459</xdr:rowOff>
    </xdr:to>
    <xdr:sp macro="" textlink="">
      <xdr:nvSpPr>
        <xdr:cNvPr id="6238" name="Text Box 15">
          <a:extLst>
            <a:ext uri="{FF2B5EF4-FFF2-40B4-BE49-F238E27FC236}">
              <a16:creationId xmlns=""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628650</xdr:colOff>
      <xdr:row>17</xdr:row>
      <xdr:rowOff>190500</xdr:rowOff>
    </xdr:from>
    <xdr:to>
      <xdr:col>3</xdr:col>
      <xdr:colOff>723900</xdr:colOff>
      <xdr:row>18</xdr:row>
      <xdr:rowOff>171450</xdr:rowOff>
    </xdr:to>
    <xdr:sp macro="" textlink="">
      <xdr:nvSpPr>
        <xdr:cNvPr id="6239" name="Text Box 16">
          <a:extLst>
            <a:ext uri="{FF2B5EF4-FFF2-40B4-BE49-F238E27FC236}">
              <a16:creationId xmlns="" xmlns:a16="http://schemas.microsoft.com/office/drawing/2014/main" id="{00000000-0008-0000-0800-00005F180000}"/>
            </a:ext>
          </a:extLst>
        </xdr:cNvPr>
        <xdr:cNvSpPr txBox="1">
          <a:spLocks noChangeArrowheads="1"/>
        </xdr:cNvSpPr>
      </xdr:nvSpPr>
      <xdr:spPr bwMode="auto">
        <a:xfrm>
          <a:off x="4914900" y="11391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285750</xdr:colOff>
      <xdr:row>18</xdr:row>
      <xdr:rowOff>19050</xdr:rowOff>
    </xdr:from>
    <xdr:to>
      <xdr:col>3</xdr:col>
      <xdr:colOff>381000</xdr:colOff>
      <xdr:row>18</xdr:row>
      <xdr:rowOff>190500</xdr:rowOff>
    </xdr:to>
    <xdr:sp macro="" textlink="">
      <xdr:nvSpPr>
        <xdr:cNvPr id="6240" name="Text Box 17">
          <a:extLst>
            <a:ext uri="{FF2B5EF4-FFF2-40B4-BE49-F238E27FC236}">
              <a16:creationId xmlns="" xmlns:a16="http://schemas.microsoft.com/office/drawing/2014/main" id="{00000000-0008-0000-0800-000060180000}"/>
            </a:ext>
          </a:extLst>
        </xdr:cNvPr>
        <xdr:cNvSpPr txBox="1">
          <a:spLocks noChangeArrowheads="1"/>
        </xdr:cNvSpPr>
      </xdr:nvSpPr>
      <xdr:spPr bwMode="auto">
        <a:xfrm>
          <a:off x="4572000" y="11753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173181</xdr:colOff>
      <xdr:row>18</xdr:row>
      <xdr:rowOff>243816</xdr:rowOff>
    </xdr:from>
    <xdr:to>
      <xdr:col>3</xdr:col>
      <xdr:colOff>268431</xdr:colOff>
      <xdr:row>18</xdr:row>
      <xdr:rowOff>709795</xdr:rowOff>
    </xdr:to>
    <xdr:sp macro="" textlink="">
      <xdr:nvSpPr>
        <xdr:cNvPr id="9" name="Text Box 15">
          <a:extLst>
            <a:ext uri="{FF2B5EF4-FFF2-40B4-BE49-F238E27FC236}">
              <a16:creationId xmlns="" xmlns:a16="http://schemas.microsoft.com/office/drawing/2014/main" id="{00000000-0008-0000-0800-000009000000}"/>
            </a:ext>
          </a:extLst>
        </xdr:cNvPr>
        <xdr:cNvSpPr txBox="1">
          <a:spLocks noChangeArrowheads="1"/>
        </xdr:cNvSpPr>
      </xdr:nvSpPr>
      <xdr:spPr bwMode="auto">
        <a:xfrm>
          <a:off x="4453246" y="11871738"/>
          <a:ext cx="95250" cy="4659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3</xdr:row>
      <xdr:rowOff>111331</xdr:rowOff>
    </xdr:to>
    <xdr:pic>
      <xdr:nvPicPr>
        <xdr:cNvPr id="2" name="Imagen 1">
          <a:extLst>
            <a:ext uri="{FF2B5EF4-FFF2-40B4-BE49-F238E27FC236}">
              <a16:creationId xmlns=""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1475286</xdr:colOff>
      <xdr:row>69</xdr:row>
      <xdr:rowOff>147708</xdr:rowOff>
    </xdr:to>
    <xdr:pic>
      <xdr:nvPicPr>
        <xdr:cNvPr id="2" name="Imagen 1">
          <a:extLst>
            <a:ext uri="{FF2B5EF4-FFF2-40B4-BE49-F238E27FC236}">
              <a16:creationId xmlns=""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238127</xdr:colOff>
      <xdr:row>65</xdr:row>
      <xdr:rowOff>24532</xdr:rowOff>
    </xdr:to>
    <xdr:pic>
      <xdr:nvPicPr>
        <xdr:cNvPr id="3" name="Imagen 2">
          <a:extLst>
            <a:ext uri="{FF2B5EF4-FFF2-40B4-BE49-F238E27FC236}">
              <a16:creationId xmlns=""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1</xdr:col>
      <xdr:colOff>633404</xdr:colOff>
      <xdr:row>2</xdr:row>
      <xdr:rowOff>268310</xdr:rowOff>
    </xdr:to>
    <xdr:pic>
      <xdr:nvPicPr>
        <xdr:cNvPr id="3" name="Imagen 2">
          <a:extLst>
            <a:ext uri="{FF2B5EF4-FFF2-40B4-BE49-F238E27FC236}">
              <a16:creationId xmlns=""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topLeftCell="A23" zoomScale="90" zoomScaleNormal="90" workbookViewId="0">
      <selection activeCell="E36" sqref="E36:F36"/>
    </sheetView>
  </sheetViews>
  <sheetFormatPr baseColWidth="10" defaultColWidth="11.42578125" defaultRowHeight="15" x14ac:dyDescent="0.25"/>
  <cols>
    <col min="1" max="1" width="2.85546875" style="239" customWidth="1" collapsed="1"/>
    <col min="2" max="3" width="24.7109375" style="239" customWidth="1" collapsed="1"/>
    <col min="4" max="4" width="16" style="239" customWidth="1" collapsed="1"/>
    <col min="5" max="5" width="24.7109375" style="239" customWidth="1" collapsed="1"/>
    <col min="6" max="6" width="27.7109375" style="239" customWidth="1" collapsed="1"/>
    <col min="7" max="8" width="24.7109375" style="239" customWidth="1" collapsed="1"/>
    <col min="9" max="16384" width="11.42578125" style="239" collapsed="1"/>
  </cols>
  <sheetData>
    <row r="1" spans="2:8" thickBot="1" x14ac:dyDescent="0.35"/>
    <row r="2" spans="2:8" ht="18" x14ac:dyDescent="0.3">
      <c r="B2" s="334" t="s">
        <v>165</v>
      </c>
      <c r="C2" s="335"/>
      <c r="D2" s="335"/>
      <c r="E2" s="335"/>
      <c r="F2" s="335"/>
      <c r="G2" s="335"/>
      <c r="H2" s="336"/>
    </row>
    <row r="3" spans="2:8" ht="14.45" x14ac:dyDescent="0.3">
      <c r="B3" s="240"/>
      <c r="C3" s="241"/>
      <c r="D3" s="241"/>
      <c r="E3" s="241"/>
      <c r="F3" s="241"/>
      <c r="G3" s="241"/>
      <c r="H3" s="242"/>
    </row>
    <row r="4" spans="2:8" ht="47.25" customHeight="1" x14ac:dyDescent="0.25">
      <c r="B4" s="337" t="s">
        <v>175</v>
      </c>
      <c r="C4" s="338"/>
      <c r="D4" s="338"/>
      <c r="E4" s="338"/>
      <c r="F4" s="338"/>
      <c r="G4" s="338"/>
      <c r="H4" s="339"/>
    </row>
    <row r="5" spans="2:8" ht="47.25" customHeight="1" x14ac:dyDescent="0.25">
      <c r="B5" s="340"/>
      <c r="C5" s="341"/>
      <c r="D5" s="341"/>
      <c r="E5" s="341"/>
      <c r="F5" s="341"/>
      <c r="G5" s="341"/>
      <c r="H5" s="342"/>
    </row>
    <row r="6" spans="2:8" ht="14.45" x14ac:dyDescent="0.3">
      <c r="B6" s="324" t="s">
        <v>166</v>
      </c>
      <c r="C6" s="343"/>
      <c r="D6" s="343"/>
      <c r="E6" s="343"/>
      <c r="F6" s="343"/>
      <c r="G6" s="343"/>
      <c r="H6" s="344"/>
    </row>
    <row r="7" spans="2:8" ht="72" customHeight="1" x14ac:dyDescent="0.25">
      <c r="B7" s="345" t="s">
        <v>176</v>
      </c>
      <c r="C7" s="346"/>
      <c r="D7" s="346"/>
      <c r="E7" s="346"/>
      <c r="F7" s="346"/>
      <c r="G7" s="346"/>
      <c r="H7" s="347"/>
    </row>
    <row r="8" spans="2:8" ht="14.45" x14ac:dyDescent="0.3">
      <c r="B8" s="219"/>
      <c r="C8" s="220"/>
      <c r="D8" s="220"/>
      <c r="E8" s="220"/>
      <c r="F8" s="220"/>
      <c r="G8" s="220"/>
      <c r="H8" s="221"/>
    </row>
    <row r="9" spans="2:8" ht="20.45" customHeight="1" x14ac:dyDescent="0.25">
      <c r="B9" s="349" t="s">
        <v>191</v>
      </c>
      <c r="C9" s="350"/>
      <c r="D9" s="350"/>
      <c r="E9" s="350"/>
      <c r="F9" s="350"/>
      <c r="G9" s="350"/>
      <c r="H9" s="351"/>
    </row>
    <row r="10" spans="2:8" ht="14.45" x14ac:dyDescent="0.3">
      <c r="B10" s="225"/>
      <c r="C10" s="226"/>
      <c r="D10" s="226"/>
      <c r="E10" s="226"/>
      <c r="F10" s="226"/>
      <c r="G10" s="226"/>
      <c r="H10" s="227"/>
    </row>
    <row r="11" spans="2:8" ht="20.45" customHeight="1" x14ac:dyDescent="0.25">
      <c r="B11" s="352" t="s">
        <v>192</v>
      </c>
      <c r="C11" s="353"/>
      <c r="D11" s="353"/>
      <c r="E11" s="353"/>
      <c r="F11" s="353"/>
      <c r="G11" s="353"/>
      <c r="H11" s="354"/>
    </row>
    <row r="12" spans="2:8" s="264" customFormat="1" ht="20.45" customHeight="1" x14ac:dyDescent="0.3">
      <c r="B12" s="261"/>
      <c r="C12" s="262"/>
      <c r="D12" s="262"/>
      <c r="E12" s="262"/>
      <c r="F12" s="262"/>
      <c r="G12" s="262"/>
      <c r="H12" s="263"/>
    </row>
    <row r="13" spans="2:8" ht="20.45" customHeight="1" x14ac:dyDescent="0.3">
      <c r="B13" s="324" t="s">
        <v>189</v>
      </c>
      <c r="C13" s="325"/>
      <c r="D13" s="325"/>
      <c r="E13" s="325"/>
      <c r="F13" s="325"/>
      <c r="G13" s="325"/>
      <c r="H13" s="326"/>
    </row>
    <row r="14" spans="2:8" ht="9" customHeight="1" x14ac:dyDescent="0.3">
      <c r="B14" s="324"/>
      <c r="C14" s="325"/>
      <c r="D14" s="325"/>
      <c r="E14" s="325"/>
      <c r="F14" s="325"/>
      <c r="G14" s="325"/>
      <c r="H14" s="326"/>
    </row>
    <row r="15" spans="2:8" ht="14.45" x14ac:dyDescent="0.3">
      <c r="B15" s="324" t="s">
        <v>188</v>
      </c>
      <c r="C15" s="325"/>
      <c r="D15" s="325"/>
      <c r="E15" s="325"/>
      <c r="F15" s="325"/>
      <c r="G15" s="325"/>
      <c r="H15" s="326"/>
    </row>
    <row r="16" spans="2:8" ht="14.45" x14ac:dyDescent="0.3">
      <c r="B16" s="222"/>
      <c r="C16" s="223"/>
      <c r="D16" s="223"/>
      <c r="E16" s="223"/>
      <c r="F16" s="223"/>
      <c r="G16" s="223"/>
      <c r="H16" s="224"/>
    </row>
    <row r="17" spans="2:8" ht="18.600000000000001" customHeight="1" x14ac:dyDescent="0.3">
      <c r="B17" s="324" t="s">
        <v>190</v>
      </c>
      <c r="C17" s="325"/>
      <c r="D17" s="325"/>
      <c r="E17" s="325"/>
      <c r="F17" s="325"/>
      <c r="G17" s="325"/>
      <c r="H17" s="326"/>
    </row>
    <row r="18" spans="2:8" ht="18.600000000000001" customHeight="1" x14ac:dyDescent="0.3">
      <c r="B18" s="222"/>
      <c r="C18" s="223"/>
      <c r="D18" s="223"/>
      <c r="E18" s="223"/>
      <c r="F18" s="223"/>
      <c r="G18" s="223"/>
      <c r="H18" s="224"/>
    </row>
    <row r="19" spans="2:8" ht="18.600000000000001" customHeight="1" x14ac:dyDescent="0.25">
      <c r="B19" s="324" t="s">
        <v>193</v>
      </c>
      <c r="C19" s="325"/>
      <c r="D19" s="325"/>
      <c r="E19" s="325"/>
      <c r="F19" s="325"/>
      <c r="G19" s="325"/>
      <c r="H19" s="326"/>
    </row>
    <row r="20" spans="2:8" ht="18.600000000000001" customHeight="1" thickBot="1" x14ac:dyDescent="0.35">
      <c r="B20" s="185"/>
      <c r="C20" s="228"/>
      <c r="D20" s="228"/>
      <c r="E20" s="228"/>
      <c r="F20" s="228"/>
      <c r="G20" s="228"/>
      <c r="H20" s="229"/>
    </row>
    <row r="21" spans="2:8" ht="15.75" thickTop="1" x14ac:dyDescent="0.25">
      <c r="B21" s="243"/>
      <c r="C21" s="315" t="s">
        <v>167</v>
      </c>
      <c r="D21" s="316"/>
      <c r="E21" s="319" t="s">
        <v>168</v>
      </c>
      <c r="F21" s="320"/>
      <c r="G21" s="248"/>
      <c r="H21" s="244"/>
    </row>
    <row r="22" spans="2:8" ht="35.25" customHeight="1" x14ac:dyDescent="0.25">
      <c r="B22" s="243"/>
      <c r="C22" s="310" t="s">
        <v>169</v>
      </c>
      <c r="D22" s="310"/>
      <c r="E22" s="309" t="s">
        <v>170</v>
      </c>
      <c r="F22" s="309"/>
      <c r="G22" s="248"/>
      <c r="H22" s="244"/>
    </row>
    <row r="23" spans="2:8" ht="17.25" customHeight="1" x14ac:dyDescent="0.3">
      <c r="B23" s="243"/>
      <c r="C23" s="310" t="s">
        <v>200</v>
      </c>
      <c r="D23" s="310"/>
      <c r="E23" s="309" t="s">
        <v>171</v>
      </c>
      <c r="F23" s="309"/>
      <c r="G23" s="248"/>
      <c r="H23" s="244"/>
    </row>
    <row r="24" spans="2:8" ht="69.75" customHeight="1" x14ac:dyDescent="0.25">
      <c r="B24" s="243"/>
      <c r="C24" s="310" t="s">
        <v>202</v>
      </c>
      <c r="D24" s="310"/>
      <c r="E24" s="309" t="s">
        <v>172</v>
      </c>
      <c r="F24" s="309"/>
      <c r="G24" s="248"/>
      <c r="H24" s="244"/>
    </row>
    <row r="25" spans="2:8" ht="69.75" customHeight="1" x14ac:dyDescent="0.25">
      <c r="B25" s="243"/>
      <c r="C25" s="311" t="s">
        <v>63</v>
      </c>
      <c r="D25" s="311"/>
      <c r="E25" s="309" t="s">
        <v>213</v>
      </c>
      <c r="F25" s="309"/>
      <c r="G25" s="248"/>
      <c r="H25" s="244"/>
    </row>
    <row r="26" spans="2:8" ht="69.75" customHeight="1" x14ac:dyDescent="0.25">
      <c r="B26" s="243"/>
      <c r="C26" s="311" t="s">
        <v>203</v>
      </c>
      <c r="D26" s="311"/>
      <c r="E26" s="309" t="s">
        <v>204</v>
      </c>
      <c r="F26" s="309"/>
      <c r="G26" s="248"/>
      <c r="H26" s="244"/>
    </row>
    <row r="27" spans="2:8" ht="60.75" customHeight="1" x14ac:dyDescent="0.25">
      <c r="B27" s="243"/>
      <c r="C27" s="311" t="s">
        <v>205</v>
      </c>
      <c r="D27" s="311"/>
      <c r="E27" s="309" t="s">
        <v>206</v>
      </c>
      <c r="F27" s="309"/>
      <c r="G27" s="248"/>
      <c r="H27" s="244"/>
    </row>
    <row r="28" spans="2:8" ht="104.25" customHeight="1" x14ac:dyDescent="0.25">
      <c r="B28" s="243"/>
      <c r="C28" s="311" t="s">
        <v>35</v>
      </c>
      <c r="D28" s="311"/>
      <c r="E28" s="309" t="s">
        <v>207</v>
      </c>
      <c r="F28" s="309"/>
      <c r="G28" s="248"/>
      <c r="H28" s="244"/>
    </row>
    <row r="29" spans="2:8" ht="126.75" customHeight="1" x14ac:dyDescent="0.25">
      <c r="B29" s="243"/>
      <c r="C29" s="311" t="s">
        <v>208</v>
      </c>
      <c r="D29" s="311"/>
      <c r="E29" s="309" t="s">
        <v>209</v>
      </c>
      <c r="F29" s="309"/>
      <c r="G29" s="248"/>
      <c r="H29" s="244"/>
    </row>
    <row r="30" spans="2:8" ht="69.75" customHeight="1" x14ac:dyDescent="0.25">
      <c r="B30" s="243"/>
      <c r="C30" s="311" t="s">
        <v>210</v>
      </c>
      <c r="D30" s="311"/>
      <c r="E30" s="309" t="s">
        <v>211</v>
      </c>
      <c r="F30" s="309"/>
      <c r="G30" s="248"/>
      <c r="H30" s="244"/>
    </row>
    <row r="31" spans="2:8" ht="69.75" customHeight="1" x14ac:dyDescent="0.25">
      <c r="B31" s="243"/>
      <c r="C31" s="311" t="s">
        <v>149</v>
      </c>
      <c r="D31" s="311"/>
      <c r="E31" s="309" t="s">
        <v>212</v>
      </c>
      <c r="F31" s="309"/>
      <c r="G31" s="248"/>
      <c r="H31" s="244"/>
    </row>
    <row r="32" spans="2:8" x14ac:dyDescent="0.25">
      <c r="B32" s="243"/>
      <c r="C32" s="233"/>
      <c r="D32" s="233"/>
      <c r="E32" s="234"/>
      <c r="F32" s="234"/>
      <c r="G32" s="248"/>
      <c r="H32" s="244"/>
    </row>
    <row r="33" spans="2:8" ht="16.5" x14ac:dyDescent="0.25">
      <c r="B33" s="324" t="s">
        <v>214</v>
      </c>
      <c r="C33" s="325"/>
      <c r="D33" s="325"/>
      <c r="E33" s="325"/>
      <c r="F33" s="325"/>
      <c r="G33" s="325"/>
      <c r="H33" s="326"/>
    </row>
    <row r="34" spans="2:8" ht="14.45" customHeight="1" thickBot="1" x14ac:dyDescent="0.3">
      <c r="B34" s="249"/>
      <c r="C34" s="238"/>
      <c r="D34" s="238"/>
      <c r="E34" s="238"/>
      <c r="F34" s="238"/>
      <c r="G34" s="238"/>
      <c r="H34" s="250"/>
    </row>
    <row r="35" spans="2:8" ht="14.45" customHeight="1" thickTop="1" x14ac:dyDescent="0.25">
      <c r="B35" s="249"/>
      <c r="C35" s="315" t="s">
        <v>167</v>
      </c>
      <c r="D35" s="316"/>
      <c r="E35" s="317" t="s">
        <v>168</v>
      </c>
      <c r="F35" s="318"/>
      <c r="G35" s="238"/>
      <c r="H35" s="250"/>
    </row>
    <row r="36" spans="2:8" ht="90" customHeight="1" x14ac:dyDescent="0.25">
      <c r="B36" s="249"/>
      <c r="C36" s="311" t="s">
        <v>182</v>
      </c>
      <c r="D36" s="311"/>
      <c r="E36" s="309" t="s">
        <v>215</v>
      </c>
      <c r="F36" s="309"/>
      <c r="G36" s="238"/>
      <c r="H36" s="250"/>
    </row>
    <row r="37" spans="2:8" ht="53.45" customHeight="1" x14ac:dyDescent="0.25">
      <c r="B37" s="249"/>
      <c r="C37" s="311" t="s">
        <v>154</v>
      </c>
      <c r="D37" s="311"/>
      <c r="E37" s="309" t="s">
        <v>240</v>
      </c>
      <c r="F37" s="309"/>
      <c r="G37" s="238"/>
      <c r="H37" s="250"/>
    </row>
    <row r="38" spans="2:8" ht="54" customHeight="1" x14ac:dyDescent="0.25">
      <c r="B38" s="249"/>
      <c r="C38" s="311" t="s">
        <v>49</v>
      </c>
      <c r="D38" s="311"/>
      <c r="E38" s="309" t="s">
        <v>241</v>
      </c>
      <c r="F38" s="309"/>
      <c r="G38" s="238"/>
      <c r="H38" s="250"/>
    </row>
    <row r="39" spans="2:8" ht="32.450000000000003" customHeight="1" x14ac:dyDescent="0.25">
      <c r="B39" s="249"/>
      <c r="C39" s="311" t="s">
        <v>216</v>
      </c>
      <c r="D39" s="311"/>
      <c r="E39" s="309" t="s">
        <v>217</v>
      </c>
      <c r="F39" s="309"/>
      <c r="G39" s="238"/>
      <c r="H39" s="250"/>
    </row>
    <row r="40" spans="2:8" ht="16.5" x14ac:dyDescent="0.25">
      <c r="B40" s="249"/>
      <c r="C40" s="238"/>
      <c r="D40" s="238"/>
      <c r="E40" s="238"/>
      <c r="F40" s="238"/>
      <c r="G40" s="238"/>
      <c r="H40" s="250"/>
    </row>
    <row r="41" spans="2:8" ht="18.600000000000001" customHeight="1" x14ac:dyDescent="0.25">
      <c r="B41" s="327" t="s">
        <v>198</v>
      </c>
      <c r="C41" s="328"/>
      <c r="D41" s="328"/>
      <c r="E41" s="328"/>
      <c r="F41" s="328"/>
      <c r="G41" s="328"/>
      <c r="H41" s="329"/>
    </row>
    <row r="42" spans="2:8" ht="18.600000000000001" customHeight="1" x14ac:dyDescent="0.25">
      <c r="B42" s="235"/>
      <c r="C42" s="236"/>
      <c r="D42" s="236"/>
      <c r="E42" s="236"/>
      <c r="F42" s="236"/>
      <c r="G42" s="236"/>
      <c r="H42" s="237"/>
    </row>
    <row r="43" spans="2:8" ht="18.600000000000001" customHeight="1" x14ac:dyDescent="0.25">
      <c r="B43" s="324" t="s">
        <v>194</v>
      </c>
      <c r="C43" s="325"/>
      <c r="D43" s="325"/>
      <c r="E43" s="325"/>
      <c r="F43" s="325"/>
      <c r="G43" s="325"/>
      <c r="H43" s="326"/>
    </row>
    <row r="44" spans="2:8" ht="18.600000000000001" customHeight="1" thickBot="1" x14ac:dyDescent="0.3">
      <c r="B44" s="185"/>
      <c r="C44" s="228"/>
      <c r="D44" s="228"/>
      <c r="E44" s="228"/>
      <c r="F44" s="228"/>
      <c r="G44" s="228"/>
      <c r="H44" s="229"/>
    </row>
    <row r="45" spans="2:8" ht="18.600000000000001" customHeight="1" thickTop="1" x14ac:dyDescent="0.25">
      <c r="B45" s="185"/>
      <c r="C45" s="315" t="s">
        <v>167</v>
      </c>
      <c r="D45" s="316"/>
      <c r="E45" s="317" t="s">
        <v>168</v>
      </c>
      <c r="F45" s="318"/>
      <c r="G45" s="228"/>
      <c r="H45" s="229"/>
    </row>
    <row r="46" spans="2:8" ht="53.1" customHeight="1" x14ac:dyDescent="0.25">
      <c r="B46" s="185"/>
      <c r="C46" s="311" t="s">
        <v>157</v>
      </c>
      <c r="D46" s="311"/>
      <c r="E46" s="309" t="s">
        <v>173</v>
      </c>
      <c r="F46" s="309"/>
      <c r="G46" s="228"/>
      <c r="H46" s="229"/>
    </row>
    <row r="47" spans="2:8" ht="54" customHeight="1" x14ac:dyDescent="0.25">
      <c r="B47" s="185"/>
      <c r="C47" s="311" t="s">
        <v>75</v>
      </c>
      <c r="D47" s="311"/>
      <c r="E47" s="309" t="s">
        <v>218</v>
      </c>
      <c r="F47" s="309"/>
      <c r="G47" s="228"/>
      <c r="H47" s="229"/>
    </row>
    <row r="48" spans="2:8" ht="51.95" customHeight="1" x14ac:dyDescent="0.25">
      <c r="B48" s="185"/>
      <c r="C48" s="311" t="s">
        <v>76</v>
      </c>
      <c r="D48" s="311"/>
      <c r="E48" s="309" t="s">
        <v>220</v>
      </c>
      <c r="F48" s="309"/>
      <c r="G48" s="228"/>
      <c r="H48" s="229"/>
    </row>
    <row r="49" spans="2:8" ht="53.45" customHeight="1" x14ac:dyDescent="0.25">
      <c r="B49" s="185"/>
      <c r="C49" s="311" t="s">
        <v>98</v>
      </c>
      <c r="D49" s="311"/>
      <c r="E49" s="309" t="s">
        <v>220</v>
      </c>
      <c r="F49" s="309"/>
      <c r="G49" s="228"/>
      <c r="H49" s="229"/>
    </row>
    <row r="50" spans="2:8" ht="48.6" customHeight="1" x14ac:dyDescent="0.25">
      <c r="B50" s="185"/>
      <c r="C50" s="311" t="s">
        <v>77</v>
      </c>
      <c r="D50" s="311"/>
      <c r="E50" s="309" t="s">
        <v>221</v>
      </c>
      <c r="F50" s="309"/>
      <c r="G50" s="228"/>
      <c r="H50" s="229"/>
    </row>
    <row r="51" spans="2:8" ht="49.5" customHeight="1" x14ac:dyDescent="0.25">
      <c r="B51" s="185"/>
      <c r="C51" s="311" t="s">
        <v>78</v>
      </c>
      <c r="D51" s="311"/>
      <c r="E51" s="309" t="s">
        <v>219</v>
      </c>
      <c r="F51" s="309"/>
      <c r="G51" s="228"/>
      <c r="H51" s="229"/>
    </row>
    <row r="52" spans="2:8" ht="57" customHeight="1" x14ac:dyDescent="0.25">
      <c r="B52" s="185"/>
      <c r="C52" s="311" t="s">
        <v>94</v>
      </c>
      <c r="D52" s="311"/>
      <c r="E52" s="309" t="s">
        <v>224</v>
      </c>
      <c r="F52" s="309"/>
      <c r="G52" s="228"/>
      <c r="H52" s="229"/>
    </row>
    <row r="53" spans="2:8" ht="36" customHeight="1" x14ac:dyDescent="0.25">
      <c r="B53" s="185"/>
      <c r="C53" s="311" t="s">
        <v>97</v>
      </c>
      <c r="D53" s="311"/>
      <c r="E53" s="309" t="s">
        <v>222</v>
      </c>
      <c r="F53" s="309"/>
      <c r="G53" s="228"/>
      <c r="H53" s="229"/>
    </row>
    <row r="54" spans="2:8" ht="39.950000000000003" customHeight="1" x14ac:dyDescent="0.25">
      <c r="B54" s="185"/>
      <c r="C54" s="311" t="s">
        <v>101</v>
      </c>
      <c r="D54" s="311"/>
      <c r="E54" s="309" t="s">
        <v>223</v>
      </c>
      <c r="F54" s="309"/>
      <c r="G54" s="228"/>
      <c r="H54" s="229"/>
    </row>
    <row r="55" spans="2:8" ht="29.45" customHeight="1" x14ac:dyDescent="0.25">
      <c r="B55" s="185"/>
      <c r="C55" s="311" t="s">
        <v>10</v>
      </c>
      <c r="D55" s="311"/>
      <c r="E55" s="309" t="s">
        <v>185</v>
      </c>
      <c r="F55" s="309"/>
      <c r="G55" s="228"/>
      <c r="H55" s="229"/>
    </row>
    <row r="56" spans="2:8" ht="18.600000000000001" customHeight="1" x14ac:dyDescent="0.25">
      <c r="B56" s="185"/>
      <c r="C56" s="228"/>
      <c r="D56" s="228"/>
      <c r="E56" s="228"/>
      <c r="F56" s="228"/>
      <c r="G56" s="228"/>
      <c r="H56" s="229"/>
    </row>
    <row r="57" spans="2:8" ht="18.600000000000001" customHeight="1" x14ac:dyDescent="0.25">
      <c r="B57" s="321" t="s">
        <v>197</v>
      </c>
      <c r="C57" s="322"/>
      <c r="D57" s="322"/>
      <c r="E57" s="322"/>
      <c r="F57" s="322"/>
      <c r="G57" s="322"/>
      <c r="H57" s="323"/>
    </row>
    <row r="58" spans="2:8" ht="18.600000000000001" customHeight="1" x14ac:dyDescent="0.25">
      <c r="B58" s="185"/>
      <c r="C58" s="228"/>
      <c r="D58" s="228"/>
      <c r="E58" s="228"/>
      <c r="F58" s="228"/>
      <c r="G58" s="228"/>
      <c r="H58" s="229"/>
    </row>
    <row r="59" spans="2:8" ht="18.600000000000001" customHeight="1" x14ac:dyDescent="0.25">
      <c r="B59" s="312" t="s">
        <v>195</v>
      </c>
      <c r="C59" s="313"/>
      <c r="D59" s="313"/>
      <c r="E59" s="313"/>
      <c r="F59" s="313"/>
      <c r="G59" s="313"/>
      <c r="H59" s="314"/>
    </row>
    <row r="60" spans="2:8" ht="18.600000000000001" customHeight="1" x14ac:dyDescent="0.25">
      <c r="B60" s="222"/>
      <c r="C60" s="223"/>
      <c r="D60" s="223"/>
      <c r="E60" s="223"/>
      <c r="F60" s="223"/>
      <c r="G60" s="223"/>
      <c r="H60" s="224"/>
    </row>
    <row r="61" spans="2:8" ht="30" customHeight="1" x14ac:dyDescent="0.25">
      <c r="B61" s="324" t="s">
        <v>196</v>
      </c>
      <c r="C61" s="325"/>
      <c r="D61" s="325"/>
      <c r="E61" s="325"/>
      <c r="F61" s="325"/>
      <c r="G61" s="325"/>
      <c r="H61" s="326"/>
    </row>
    <row r="62" spans="2:8" ht="17.25" thickBot="1" x14ac:dyDescent="0.3">
      <c r="B62" s="185"/>
      <c r="C62" s="228"/>
      <c r="D62" s="228"/>
      <c r="E62" s="228"/>
      <c r="F62" s="228"/>
      <c r="G62" s="228"/>
      <c r="H62" s="229"/>
    </row>
    <row r="63" spans="2:8" ht="30" customHeight="1" thickTop="1" x14ac:dyDescent="0.25">
      <c r="B63" s="185"/>
      <c r="C63" s="315" t="s">
        <v>167</v>
      </c>
      <c r="D63" s="316"/>
      <c r="E63" s="317" t="s">
        <v>168</v>
      </c>
      <c r="F63" s="318"/>
      <c r="G63" s="228"/>
      <c r="H63" s="229"/>
    </row>
    <row r="64" spans="2:8" ht="30" customHeight="1" x14ac:dyDescent="0.25">
      <c r="B64" s="185"/>
      <c r="C64" s="311" t="s">
        <v>108</v>
      </c>
      <c r="D64" s="311"/>
      <c r="E64" s="309" t="s">
        <v>225</v>
      </c>
      <c r="F64" s="309"/>
      <c r="G64" s="228"/>
      <c r="H64" s="229"/>
    </row>
    <row r="65" spans="2:8" ht="44.45" customHeight="1" x14ac:dyDescent="0.25">
      <c r="B65" s="185"/>
      <c r="C65" s="311" t="s">
        <v>109</v>
      </c>
      <c r="D65" s="311"/>
      <c r="E65" s="309" t="s">
        <v>226</v>
      </c>
      <c r="F65" s="309"/>
      <c r="G65" s="228"/>
      <c r="H65" s="229"/>
    </row>
    <row r="66" spans="2:8" ht="51" customHeight="1" x14ac:dyDescent="0.25">
      <c r="B66" s="185"/>
      <c r="C66" s="311" t="s">
        <v>160</v>
      </c>
      <c r="D66" s="311"/>
      <c r="E66" s="309" t="s">
        <v>227</v>
      </c>
      <c r="F66" s="309"/>
      <c r="G66" s="228"/>
      <c r="H66" s="229"/>
    </row>
    <row r="67" spans="2:8" ht="84.75" customHeight="1" x14ac:dyDescent="0.25">
      <c r="B67" s="185"/>
      <c r="C67" s="311" t="s">
        <v>228</v>
      </c>
      <c r="D67" s="311"/>
      <c r="E67" s="309" t="s">
        <v>174</v>
      </c>
      <c r="F67" s="309"/>
      <c r="G67" s="228"/>
      <c r="H67" s="229"/>
    </row>
    <row r="68" spans="2:8" ht="15.75" customHeight="1" x14ac:dyDescent="0.25">
      <c r="B68" s="185"/>
      <c r="C68" s="311" t="s">
        <v>132</v>
      </c>
      <c r="D68" s="311"/>
      <c r="E68" s="309" t="s">
        <v>230</v>
      </c>
      <c r="F68" s="309"/>
      <c r="G68" s="228"/>
      <c r="H68" s="229"/>
    </row>
    <row r="69" spans="2:8" ht="30" customHeight="1" x14ac:dyDescent="0.25">
      <c r="B69" s="185"/>
      <c r="C69" s="311" t="s">
        <v>231</v>
      </c>
      <c r="D69" s="311"/>
      <c r="E69" s="309" t="s">
        <v>232</v>
      </c>
      <c r="F69" s="309"/>
      <c r="G69" s="228"/>
      <c r="H69" s="229"/>
    </row>
    <row r="70" spans="2:8" ht="30" customHeight="1" x14ac:dyDescent="0.25">
      <c r="B70" s="185"/>
      <c r="C70" s="311" t="s">
        <v>233</v>
      </c>
      <c r="D70" s="311"/>
      <c r="E70" s="309" t="s">
        <v>234</v>
      </c>
      <c r="F70" s="309"/>
      <c r="G70" s="228"/>
      <c r="H70" s="229"/>
    </row>
    <row r="71" spans="2:8" ht="53.45" customHeight="1" x14ac:dyDescent="0.25">
      <c r="B71" s="185"/>
      <c r="C71" s="311" t="s">
        <v>116</v>
      </c>
      <c r="D71" s="311"/>
      <c r="E71" s="309" t="s">
        <v>229</v>
      </c>
      <c r="F71" s="309"/>
      <c r="G71" s="228"/>
      <c r="H71" s="229"/>
    </row>
    <row r="72" spans="2:8" ht="30" customHeight="1" x14ac:dyDescent="0.25">
      <c r="B72" s="185"/>
      <c r="C72" s="228"/>
      <c r="D72" s="228"/>
      <c r="E72" s="228"/>
      <c r="F72" s="228"/>
      <c r="G72" s="228"/>
      <c r="H72" s="229"/>
    </row>
    <row r="73" spans="2:8" ht="18.600000000000001" customHeight="1" x14ac:dyDescent="0.25">
      <c r="B73" s="312" t="s">
        <v>199</v>
      </c>
      <c r="C73" s="313"/>
      <c r="D73" s="313"/>
      <c r="E73" s="313"/>
      <c r="F73" s="313"/>
      <c r="G73" s="313"/>
      <c r="H73" s="314"/>
    </row>
    <row r="74" spans="2:8" ht="18.600000000000001" customHeight="1" x14ac:dyDescent="0.25">
      <c r="B74" s="230"/>
      <c r="C74" s="231"/>
      <c r="D74" s="231"/>
      <c r="E74" s="231"/>
      <c r="F74" s="231"/>
      <c r="G74" s="231"/>
      <c r="H74" s="232"/>
    </row>
    <row r="75" spans="2:8" ht="18.600000000000001" customHeight="1" x14ac:dyDescent="0.25">
      <c r="B75" s="312" t="s">
        <v>257</v>
      </c>
      <c r="C75" s="313"/>
      <c r="D75" s="313"/>
      <c r="E75" s="313"/>
      <c r="F75" s="313"/>
      <c r="G75" s="313"/>
      <c r="H75" s="314"/>
    </row>
    <row r="76" spans="2:8" ht="16.5" x14ac:dyDescent="0.25">
      <c r="B76" s="185"/>
      <c r="C76" s="251"/>
      <c r="D76" s="251"/>
      <c r="E76" s="251"/>
      <c r="F76" s="251"/>
      <c r="G76" s="251"/>
      <c r="H76" s="186"/>
    </row>
    <row r="77" spans="2:8" ht="16.5" x14ac:dyDescent="0.25">
      <c r="B77" s="185"/>
      <c r="C77" s="251"/>
      <c r="D77" s="251"/>
      <c r="E77" s="251"/>
      <c r="F77" s="251"/>
      <c r="G77" s="251"/>
      <c r="H77" s="186"/>
    </row>
    <row r="78" spans="2:8" ht="16.5" x14ac:dyDescent="0.25">
      <c r="B78" s="185" t="s">
        <v>237</v>
      </c>
      <c r="C78" s="251"/>
      <c r="D78" s="251"/>
      <c r="E78" s="251"/>
      <c r="F78" s="251"/>
      <c r="G78" s="251"/>
      <c r="H78" s="186"/>
    </row>
    <row r="79" spans="2:8" ht="16.5" x14ac:dyDescent="0.25">
      <c r="B79" s="185"/>
      <c r="C79" s="251"/>
      <c r="D79" s="251"/>
      <c r="E79" s="251"/>
      <c r="F79" s="251"/>
      <c r="G79" s="251"/>
      <c r="H79" s="186"/>
    </row>
    <row r="80" spans="2:8" ht="15.75" thickBot="1" x14ac:dyDescent="0.3">
      <c r="B80" s="243"/>
      <c r="C80" s="248"/>
      <c r="D80" s="252"/>
      <c r="E80" s="253"/>
      <c r="F80" s="253"/>
      <c r="G80" s="254"/>
      <c r="H80" s="244"/>
    </row>
    <row r="81" spans="2:8" ht="15.75" thickTop="1" x14ac:dyDescent="0.25">
      <c r="B81" s="255" t="s">
        <v>238</v>
      </c>
      <c r="C81" s="348" t="s">
        <v>167</v>
      </c>
      <c r="D81" s="316"/>
      <c r="E81" s="319" t="s">
        <v>168</v>
      </c>
      <c r="F81" s="320"/>
      <c r="G81" s="248"/>
      <c r="H81" s="244"/>
    </row>
    <row r="82" spans="2:8" s="184" customFormat="1" ht="27.75" customHeight="1" x14ac:dyDescent="0.25">
      <c r="B82" s="259">
        <v>2</v>
      </c>
      <c r="C82" s="310" t="s">
        <v>169</v>
      </c>
      <c r="D82" s="310"/>
      <c r="E82" s="309" t="s">
        <v>170</v>
      </c>
      <c r="F82" s="309"/>
      <c r="G82" s="256"/>
      <c r="H82" s="187"/>
    </row>
    <row r="83" spans="2:8" s="184" customFormat="1" ht="17.25" customHeight="1" x14ac:dyDescent="0.25">
      <c r="B83" s="259">
        <v>2</v>
      </c>
      <c r="C83" s="310" t="s">
        <v>200</v>
      </c>
      <c r="D83" s="310"/>
      <c r="E83" s="309" t="s">
        <v>171</v>
      </c>
      <c r="F83" s="309"/>
      <c r="G83" s="256"/>
      <c r="H83" s="187"/>
    </row>
    <row r="84" spans="2:8" s="184" customFormat="1" ht="81" customHeight="1" x14ac:dyDescent="0.25">
      <c r="B84" s="259">
        <v>2</v>
      </c>
      <c r="C84" s="310" t="s">
        <v>202</v>
      </c>
      <c r="D84" s="310"/>
      <c r="E84" s="309" t="s">
        <v>172</v>
      </c>
      <c r="F84" s="309"/>
      <c r="G84" s="256"/>
      <c r="H84" s="187"/>
    </row>
    <row r="85" spans="2:8" s="184" customFormat="1" ht="78" customHeight="1" x14ac:dyDescent="0.25">
      <c r="B85" s="259">
        <v>2</v>
      </c>
      <c r="C85" s="311" t="s">
        <v>63</v>
      </c>
      <c r="D85" s="311"/>
      <c r="E85" s="309" t="s">
        <v>213</v>
      </c>
      <c r="F85" s="309"/>
      <c r="G85" s="256"/>
      <c r="H85" s="187"/>
    </row>
    <row r="86" spans="2:8" s="184" customFormat="1" ht="43.5" customHeight="1" x14ac:dyDescent="0.25">
      <c r="B86" s="259">
        <v>2</v>
      </c>
      <c r="C86" s="311" t="s">
        <v>203</v>
      </c>
      <c r="D86" s="311"/>
      <c r="E86" s="309" t="s">
        <v>204</v>
      </c>
      <c r="F86" s="309"/>
      <c r="G86" s="256"/>
      <c r="H86" s="187"/>
    </row>
    <row r="87" spans="2:8" s="184" customFormat="1" ht="42" customHeight="1" x14ac:dyDescent="0.25">
      <c r="B87" s="259">
        <v>2</v>
      </c>
      <c r="C87" s="311" t="s">
        <v>205</v>
      </c>
      <c r="D87" s="311"/>
      <c r="E87" s="309" t="s">
        <v>206</v>
      </c>
      <c r="F87" s="309"/>
      <c r="G87" s="256"/>
      <c r="H87" s="187"/>
    </row>
    <row r="88" spans="2:8" s="184" customFormat="1" ht="88.5" customHeight="1" x14ac:dyDescent="0.25">
      <c r="B88" s="259">
        <v>2</v>
      </c>
      <c r="C88" s="311" t="s">
        <v>35</v>
      </c>
      <c r="D88" s="311"/>
      <c r="E88" s="309" t="s">
        <v>235</v>
      </c>
      <c r="F88" s="309"/>
      <c r="G88" s="256"/>
      <c r="H88" s="187"/>
    </row>
    <row r="89" spans="2:8" s="184" customFormat="1" ht="114" customHeight="1" x14ac:dyDescent="0.25">
      <c r="B89" s="259">
        <v>2</v>
      </c>
      <c r="C89" s="311" t="s">
        <v>208</v>
      </c>
      <c r="D89" s="311"/>
      <c r="E89" s="309" t="s">
        <v>209</v>
      </c>
      <c r="F89" s="309"/>
      <c r="G89" s="256"/>
      <c r="H89" s="187"/>
    </row>
    <row r="90" spans="2:8" s="184" customFormat="1" ht="93.95" customHeight="1" x14ac:dyDescent="0.25">
      <c r="B90" s="259">
        <v>2</v>
      </c>
      <c r="C90" s="311" t="s">
        <v>210</v>
      </c>
      <c r="D90" s="311"/>
      <c r="E90" s="309" t="s">
        <v>211</v>
      </c>
      <c r="F90" s="309"/>
      <c r="G90" s="256"/>
      <c r="H90" s="187"/>
    </row>
    <row r="91" spans="2:8" s="184" customFormat="1" x14ac:dyDescent="0.25">
      <c r="B91" s="259">
        <v>2</v>
      </c>
      <c r="C91" s="311" t="s">
        <v>149</v>
      </c>
      <c r="D91" s="311"/>
      <c r="E91" s="309" t="s">
        <v>212</v>
      </c>
      <c r="F91" s="309"/>
      <c r="G91" s="256"/>
      <c r="H91" s="187"/>
    </row>
    <row r="92" spans="2:8" s="184" customFormat="1" ht="66.599999999999994" customHeight="1" x14ac:dyDescent="0.25">
      <c r="B92" s="259">
        <v>3</v>
      </c>
      <c r="C92" s="311" t="s">
        <v>182</v>
      </c>
      <c r="D92" s="311"/>
      <c r="E92" s="309" t="s">
        <v>215</v>
      </c>
      <c r="F92" s="309"/>
      <c r="G92" s="256"/>
      <c r="H92" s="187"/>
    </row>
    <row r="93" spans="2:8" s="184" customFormat="1" ht="66.599999999999994" customHeight="1" x14ac:dyDescent="0.25">
      <c r="B93" s="259">
        <v>3</v>
      </c>
      <c r="C93" s="311" t="s">
        <v>154</v>
      </c>
      <c r="D93" s="311"/>
      <c r="E93" s="309" t="s">
        <v>240</v>
      </c>
      <c r="F93" s="309"/>
      <c r="G93" s="256"/>
      <c r="H93" s="187"/>
    </row>
    <row r="94" spans="2:8" s="184" customFormat="1" ht="62.45" customHeight="1" x14ac:dyDescent="0.25">
      <c r="B94" s="259">
        <v>3</v>
      </c>
      <c r="C94" s="311" t="s">
        <v>49</v>
      </c>
      <c r="D94" s="311"/>
      <c r="E94" s="309" t="s">
        <v>241</v>
      </c>
      <c r="F94" s="309"/>
      <c r="G94" s="256"/>
      <c r="H94" s="187"/>
    </row>
    <row r="95" spans="2:8" s="184" customFormat="1" ht="38.450000000000003" customHeight="1" x14ac:dyDescent="0.25">
      <c r="B95" s="259">
        <v>3</v>
      </c>
      <c r="C95" s="311" t="s">
        <v>216</v>
      </c>
      <c r="D95" s="311"/>
      <c r="E95" s="309" t="s">
        <v>217</v>
      </c>
      <c r="F95" s="309"/>
      <c r="G95" s="256"/>
      <c r="H95" s="187"/>
    </row>
    <row r="96" spans="2:8" ht="59.25" customHeight="1" x14ac:dyDescent="0.25">
      <c r="B96" s="260">
        <v>5</v>
      </c>
      <c r="C96" s="311" t="s">
        <v>157</v>
      </c>
      <c r="D96" s="311"/>
      <c r="E96" s="309" t="s">
        <v>236</v>
      </c>
      <c r="F96" s="309"/>
      <c r="G96" s="248"/>
      <c r="H96" s="244"/>
    </row>
    <row r="97" spans="2:8" ht="59.25" customHeight="1" x14ac:dyDescent="0.25">
      <c r="B97" s="260">
        <v>5</v>
      </c>
      <c r="C97" s="311" t="s">
        <v>75</v>
      </c>
      <c r="D97" s="311"/>
      <c r="E97" s="309" t="s">
        <v>218</v>
      </c>
      <c r="F97" s="309"/>
      <c r="G97" s="248"/>
      <c r="H97" s="244"/>
    </row>
    <row r="98" spans="2:8" ht="59.25" customHeight="1" x14ac:dyDescent="0.25">
      <c r="B98" s="260">
        <v>5</v>
      </c>
      <c r="C98" s="311" t="s">
        <v>76</v>
      </c>
      <c r="D98" s="311"/>
      <c r="E98" s="309" t="s">
        <v>220</v>
      </c>
      <c r="F98" s="309"/>
      <c r="G98" s="248"/>
      <c r="H98" s="244"/>
    </row>
    <row r="99" spans="2:8" ht="59.25" customHeight="1" x14ac:dyDescent="0.25">
      <c r="B99" s="260">
        <v>5</v>
      </c>
      <c r="C99" s="311" t="s">
        <v>98</v>
      </c>
      <c r="D99" s="311"/>
      <c r="E99" s="309" t="s">
        <v>220</v>
      </c>
      <c r="F99" s="309"/>
      <c r="G99" s="248"/>
      <c r="H99" s="244"/>
    </row>
    <row r="100" spans="2:8" ht="47.45" customHeight="1" x14ac:dyDescent="0.25">
      <c r="B100" s="260">
        <v>5</v>
      </c>
      <c r="C100" s="311" t="s">
        <v>77</v>
      </c>
      <c r="D100" s="311"/>
      <c r="E100" s="309" t="s">
        <v>221</v>
      </c>
      <c r="F100" s="309"/>
      <c r="G100" s="248"/>
      <c r="H100" s="244"/>
    </row>
    <row r="101" spans="2:8" ht="45.6" customHeight="1" x14ac:dyDescent="0.25">
      <c r="B101" s="260">
        <v>5</v>
      </c>
      <c r="C101" s="311" t="s">
        <v>78</v>
      </c>
      <c r="D101" s="311"/>
      <c r="E101" s="309" t="s">
        <v>219</v>
      </c>
      <c r="F101" s="309"/>
      <c r="G101" s="248"/>
      <c r="H101" s="244"/>
    </row>
    <row r="102" spans="2:8" ht="66" customHeight="1" x14ac:dyDescent="0.25">
      <c r="B102" s="260">
        <v>5</v>
      </c>
      <c r="C102" s="311" t="s">
        <v>94</v>
      </c>
      <c r="D102" s="311"/>
      <c r="E102" s="309" t="s">
        <v>224</v>
      </c>
      <c r="F102" s="309"/>
      <c r="G102" s="248"/>
      <c r="H102" s="244"/>
    </row>
    <row r="103" spans="2:8" ht="33.6" customHeight="1" x14ac:dyDescent="0.25">
      <c r="B103" s="260">
        <v>5</v>
      </c>
      <c r="C103" s="311" t="s">
        <v>97</v>
      </c>
      <c r="D103" s="311"/>
      <c r="E103" s="309" t="s">
        <v>222</v>
      </c>
      <c r="F103" s="309"/>
      <c r="G103" s="248"/>
      <c r="H103" s="244"/>
    </row>
    <row r="104" spans="2:8" ht="39" customHeight="1" x14ac:dyDescent="0.25">
      <c r="B104" s="260">
        <v>5</v>
      </c>
      <c r="C104" s="311" t="s">
        <v>101</v>
      </c>
      <c r="D104" s="311"/>
      <c r="E104" s="309" t="s">
        <v>223</v>
      </c>
      <c r="F104" s="309"/>
      <c r="G104" s="248"/>
      <c r="H104" s="244"/>
    </row>
    <row r="105" spans="2:8" ht="27.75" customHeight="1" x14ac:dyDescent="0.25">
      <c r="B105" s="260">
        <v>5</v>
      </c>
      <c r="C105" s="311" t="s">
        <v>10</v>
      </c>
      <c r="D105" s="311"/>
      <c r="E105" s="309" t="s">
        <v>185</v>
      </c>
      <c r="F105" s="309"/>
      <c r="G105" s="248"/>
      <c r="H105" s="244"/>
    </row>
    <row r="106" spans="2:8" ht="24.95" customHeight="1" x14ac:dyDescent="0.25">
      <c r="B106" s="260">
        <v>8</v>
      </c>
      <c r="C106" s="311" t="s">
        <v>108</v>
      </c>
      <c r="D106" s="311"/>
      <c r="E106" s="309" t="s">
        <v>225</v>
      </c>
      <c r="F106" s="309"/>
      <c r="G106" s="248"/>
      <c r="H106" s="244"/>
    </row>
    <row r="107" spans="2:8" ht="46.5" customHeight="1" x14ac:dyDescent="0.25">
      <c r="B107" s="260">
        <v>8</v>
      </c>
      <c r="C107" s="311" t="s">
        <v>109</v>
      </c>
      <c r="D107" s="311"/>
      <c r="E107" s="309" t="s">
        <v>226</v>
      </c>
      <c r="F107" s="309"/>
      <c r="G107" s="248"/>
      <c r="H107" s="244"/>
    </row>
    <row r="108" spans="2:8" ht="46.5" customHeight="1" x14ac:dyDescent="0.25">
      <c r="B108" s="260">
        <v>8</v>
      </c>
      <c r="C108" s="311" t="s">
        <v>160</v>
      </c>
      <c r="D108" s="311"/>
      <c r="E108" s="309" t="s">
        <v>227</v>
      </c>
      <c r="F108" s="309"/>
      <c r="G108" s="248"/>
      <c r="H108" s="244"/>
    </row>
    <row r="109" spans="2:8" s="184" customFormat="1" ht="89.25" customHeight="1" x14ac:dyDescent="0.25">
      <c r="B109" s="259">
        <v>8</v>
      </c>
      <c r="C109" s="311" t="s">
        <v>228</v>
      </c>
      <c r="D109" s="311"/>
      <c r="E109" s="309" t="s">
        <v>174</v>
      </c>
      <c r="F109" s="309"/>
      <c r="G109" s="256"/>
      <c r="H109" s="187"/>
    </row>
    <row r="110" spans="2:8" s="184" customFormat="1" ht="33.950000000000003" customHeight="1" x14ac:dyDescent="0.25">
      <c r="B110" s="259">
        <v>8</v>
      </c>
      <c r="C110" s="311" t="s">
        <v>132</v>
      </c>
      <c r="D110" s="311"/>
      <c r="E110" s="309" t="s">
        <v>230</v>
      </c>
      <c r="F110" s="309"/>
      <c r="G110" s="256"/>
      <c r="H110" s="187"/>
    </row>
    <row r="111" spans="2:8" s="184" customFormat="1" ht="33.950000000000003" customHeight="1" x14ac:dyDescent="0.25">
      <c r="B111" s="259">
        <v>8</v>
      </c>
      <c r="C111" s="311" t="s">
        <v>231</v>
      </c>
      <c r="D111" s="311"/>
      <c r="E111" s="309" t="s">
        <v>232</v>
      </c>
      <c r="F111" s="309"/>
      <c r="G111" s="256"/>
      <c r="H111" s="187"/>
    </row>
    <row r="112" spans="2:8" s="184" customFormat="1" ht="36.75" customHeight="1" x14ac:dyDescent="0.25">
      <c r="B112" s="259">
        <v>8</v>
      </c>
      <c r="C112" s="311" t="s">
        <v>233</v>
      </c>
      <c r="D112" s="311"/>
      <c r="E112" s="309" t="s">
        <v>234</v>
      </c>
      <c r="F112" s="309"/>
      <c r="G112" s="256"/>
      <c r="H112" s="187"/>
    </row>
    <row r="113" spans="2:8" s="184" customFormat="1" ht="67.5" customHeight="1" x14ac:dyDescent="0.25">
      <c r="B113" s="259">
        <v>8</v>
      </c>
      <c r="C113" s="311" t="s">
        <v>116</v>
      </c>
      <c r="D113" s="311"/>
      <c r="E113" s="309" t="s">
        <v>229</v>
      </c>
      <c r="F113" s="309"/>
      <c r="G113" s="256"/>
      <c r="H113" s="187"/>
    </row>
    <row r="114" spans="2:8" ht="6.75" customHeight="1" thickBot="1" x14ac:dyDescent="0.3">
      <c r="B114" s="243"/>
      <c r="C114" s="330"/>
      <c r="D114" s="331"/>
      <c r="E114" s="332"/>
      <c r="F114" s="333"/>
      <c r="G114" s="248"/>
      <c r="H114" s="244"/>
    </row>
    <row r="115" spans="2:8" ht="15.75" thickTop="1" x14ac:dyDescent="0.25">
      <c r="B115" s="243"/>
      <c r="C115" s="257"/>
      <c r="D115" s="257"/>
      <c r="E115" s="258"/>
      <c r="F115" s="258"/>
      <c r="G115" s="248"/>
      <c r="H115" s="244"/>
    </row>
    <row r="116" spans="2:8" ht="15.75" thickBot="1" x14ac:dyDescent="0.3">
      <c r="B116" s="245"/>
      <c r="C116" s="246"/>
      <c r="D116" s="246"/>
      <c r="E116" s="246"/>
      <c r="F116" s="246"/>
      <c r="G116" s="246"/>
      <c r="H116" s="247"/>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85" zoomScaleNormal="85" workbookViewId="0">
      <selection activeCell="E28" sqref="E28"/>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70"/>
      <c r="B1" s="391" t="str">
        <f>+'2 CONTEXTO E IDENTIFICACIÓN'!B1</f>
        <v>MAPA RIESGOS OPERATIVOS  POR PROCESOS</v>
      </c>
      <c r="C1" s="391"/>
      <c r="D1" s="391"/>
      <c r="E1" s="391"/>
      <c r="F1" s="391"/>
      <c r="G1" s="391"/>
      <c r="H1" s="391"/>
      <c r="I1" s="391"/>
      <c r="J1" s="393" t="str">
        <f>+'2 CONTEXTO E IDENTIFICACIÓN'!I1</f>
        <v xml:space="preserve">Código: </v>
      </c>
      <c r="K1" s="393"/>
    </row>
    <row r="2" spans="1:11" ht="21" customHeight="1" x14ac:dyDescent="0.25">
      <c r="A2" s="470"/>
      <c r="B2" s="391"/>
      <c r="C2" s="391"/>
      <c r="D2" s="391"/>
      <c r="E2" s="391"/>
      <c r="F2" s="391"/>
      <c r="G2" s="391"/>
      <c r="H2" s="391"/>
      <c r="I2" s="391"/>
      <c r="J2" s="393" t="str">
        <f>+'2 CONTEXTO E IDENTIFICACIÓN'!I2</f>
        <v xml:space="preserve">Fecha: </v>
      </c>
      <c r="K2" s="393"/>
    </row>
    <row r="3" spans="1:11" s="9" customFormat="1" ht="21" customHeight="1" x14ac:dyDescent="0.2">
      <c r="A3" s="470"/>
      <c r="B3" s="391"/>
      <c r="C3" s="391"/>
      <c r="D3" s="391"/>
      <c r="E3" s="391"/>
      <c r="F3" s="391"/>
      <c r="G3" s="391"/>
      <c r="H3" s="391"/>
      <c r="I3" s="391"/>
      <c r="J3" s="393" t="str">
        <f>+'2 CONTEXTO E IDENTIFICACIÓN'!I3</f>
        <v>Versión: 001</v>
      </c>
      <c r="K3" s="393"/>
    </row>
    <row r="4" spans="1:11" s="9" customFormat="1" ht="21" customHeight="1" x14ac:dyDescent="0.2">
      <c r="A4" s="470"/>
      <c r="B4" s="391"/>
      <c r="C4" s="391"/>
      <c r="D4" s="391"/>
      <c r="E4" s="391"/>
      <c r="F4" s="391"/>
      <c r="G4" s="391"/>
      <c r="H4" s="391"/>
      <c r="I4" s="391"/>
      <c r="J4" s="393" t="str">
        <f>+'2 CONTEXTO E IDENTIFICACIÓN'!I4</f>
        <v>Página:</v>
      </c>
      <c r="K4" s="393"/>
    </row>
    <row r="5" spans="1:11" s="9" customFormat="1" ht="8.25" customHeight="1" x14ac:dyDescent="0.2">
      <c r="A5" s="18"/>
      <c r="B5" s="18"/>
      <c r="C5" s="18"/>
      <c r="D5" s="44"/>
    </row>
    <row r="6" spans="1:11" s="10" customFormat="1" ht="14.45" customHeight="1" x14ac:dyDescent="0.25">
      <c r="A6" s="15" t="s">
        <v>141</v>
      </c>
      <c r="B6" s="453" t="str">
        <f>+IF('2 CONTEXTO E IDENTIFICACIÓN'!$B$6="","",'2 CONTEXTO E IDENTIFICACIÓN'!$B$6)</f>
        <v>Peoceso Área Comunicaciones</v>
      </c>
      <c r="C6" s="454"/>
      <c r="D6" s="454"/>
      <c r="E6" s="454"/>
      <c r="F6" s="454"/>
      <c r="G6" s="454"/>
      <c r="H6" s="454"/>
      <c r="I6" s="454"/>
      <c r="J6" s="454"/>
      <c r="K6" s="454"/>
    </row>
    <row r="7" spans="1:11" ht="15.75" thickBot="1" x14ac:dyDescent="0.3"/>
    <row r="8" spans="1:11" ht="15.75" thickBot="1" x14ac:dyDescent="0.3">
      <c r="A8" s="477" t="s">
        <v>32</v>
      </c>
      <c r="B8" s="478"/>
      <c r="C8" s="478"/>
      <c r="D8" s="478"/>
      <c r="E8" s="478"/>
      <c r="F8" s="478"/>
      <c r="G8" s="478"/>
      <c r="H8" s="478"/>
      <c r="I8" s="478"/>
      <c r="J8" s="478"/>
      <c r="K8" s="479"/>
    </row>
    <row r="9" spans="1:11" ht="6" customHeight="1" thickBot="1" x14ac:dyDescent="0.3">
      <c r="A9" s="477"/>
      <c r="B9" s="478"/>
      <c r="C9" s="478"/>
      <c r="D9" s="478"/>
      <c r="E9" s="478"/>
      <c r="F9" s="478"/>
      <c r="G9" s="478"/>
      <c r="H9" s="478"/>
      <c r="I9" s="478"/>
      <c r="J9" s="478"/>
      <c r="K9" s="479"/>
    </row>
    <row r="10" spans="1:11" ht="34.5" customHeight="1" x14ac:dyDescent="0.25">
      <c r="A10" s="480" t="s">
        <v>33</v>
      </c>
      <c r="B10" s="481"/>
      <c r="C10" s="481"/>
      <c r="D10" s="481"/>
      <c r="E10" s="481"/>
      <c r="F10" s="481"/>
      <c r="G10" s="481"/>
      <c r="H10" s="481"/>
      <c r="I10" s="481"/>
      <c r="J10" s="481"/>
      <c r="K10" s="482"/>
    </row>
    <row r="11" spans="1:11" ht="18.75" customHeight="1" x14ac:dyDescent="0.25">
      <c r="A11" s="486" t="s">
        <v>21</v>
      </c>
      <c r="B11" s="487"/>
      <c r="C11" s="487"/>
      <c r="D11" s="487"/>
      <c r="E11" s="487"/>
      <c r="F11" s="487"/>
      <c r="G11" s="487"/>
      <c r="H11" s="487"/>
      <c r="I11" s="487"/>
      <c r="J11" s="487"/>
      <c r="K11" s="488"/>
    </row>
    <row r="12" spans="1:11" ht="34.5" customHeight="1" x14ac:dyDescent="0.25">
      <c r="A12" s="483" t="s">
        <v>22</v>
      </c>
      <c r="B12" s="484"/>
      <c r="C12" s="484"/>
      <c r="D12" s="484"/>
      <c r="E12" s="484"/>
      <c r="F12" s="484"/>
      <c r="G12" s="484"/>
      <c r="H12" s="484"/>
      <c r="I12" s="484"/>
      <c r="J12" s="484"/>
      <c r="K12" s="485"/>
    </row>
    <row r="13" spans="1:11" ht="50.25" customHeight="1" thickBot="1" x14ac:dyDescent="0.3">
      <c r="A13" s="474" t="s">
        <v>103</v>
      </c>
      <c r="B13" s="475"/>
      <c r="C13" s="475"/>
      <c r="D13" s="475"/>
      <c r="E13" s="475"/>
      <c r="F13" s="475"/>
      <c r="G13" s="475"/>
      <c r="H13" s="475"/>
      <c r="I13" s="475"/>
      <c r="J13" s="475"/>
      <c r="K13" s="476"/>
    </row>
    <row r="14" spans="1:11" x14ac:dyDescent="0.25">
      <c r="A14" s="128"/>
      <c r="B14" s="128"/>
      <c r="C14" s="128"/>
      <c r="D14" s="128"/>
      <c r="E14" s="128"/>
      <c r="F14" s="128"/>
      <c r="G14" s="128"/>
      <c r="H14" s="128"/>
      <c r="I14" s="128"/>
      <c r="J14" s="128"/>
      <c r="K14" s="128"/>
    </row>
    <row r="15" spans="1:11" s="130" customFormat="1" ht="38.25" x14ac:dyDescent="0.25">
      <c r="A15" s="129"/>
      <c r="B15" s="471" t="s">
        <v>28</v>
      </c>
      <c r="C15" s="472"/>
      <c r="D15" s="473" t="s">
        <v>29</v>
      </c>
      <c r="E15" s="473"/>
      <c r="G15" s="80" t="s">
        <v>73</v>
      </c>
    </row>
    <row r="16" spans="1:11" x14ac:dyDescent="0.25">
      <c r="A16" s="131" t="s">
        <v>23</v>
      </c>
      <c r="B16" s="132">
        <f>+COUNTIF('8 MAPA RIESGOS'!$G$11:$G$30,G16)</f>
        <v>0</v>
      </c>
      <c r="C16" s="133">
        <f>+B16/$B$20</f>
        <v>0</v>
      </c>
      <c r="D16" s="132">
        <f>+COUNTIF('8 MAPA RIESGOS'!$L$11:$L$30,G16)</f>
        <v>0</v>
      </c>
      <c r="E16" s="133">
        <f>+D16/$D$20</f>
        <v>0</v>
      </c>
      <c r="G16" s="110" t="s">
        <v>69</v>
      </c>
    </row>
    <row r="17" spans="1:7" x14ac:dyDescent="0.25">
      <c r="A17" s="131" t="s">
        <v>24</v>
      </c>
      <c r="B17" s="132">
        <f>+COUNTIF('8 MAPA RIESGOS'!$G$11:$G$30,G17)</f>
        <v>0</v>
      </c>
      <c r="C17" s="133">
        <f t="shared" ref="C17:C20" si="0">+B17/$B$20</f>
        <v>0</v>
      </c>
      <c r="D17" s="132">
        <f>+COUNTIF('8 MAPA RIESGOS'!$L$11:$L$30,G17)</f>
        <v>0</v>
      </c>
      <c r="E17" s="133">
        <f t="shared" ref="E17:E20" si="1">+D17/$D$20</f>
        <v>0</v>
      </c>
      <c r="G17" s="93" t="s">
        <v>70</v>
      </c>
    </row>
    <row r="18" spans="1:7" x14ac:dyDescent="0.25">
      <c r="A18" s="131" t="s">
        <v>25</v>
      </c>
      <c r="B18" s="132">
        <f>+COUNTIF('8 MAPA RIESGOS'!$G$11:$G$30,G18)</f>
        <v>2</v>
      </c>
      <c r="C18" s="133">
        <f t="shared" si="0"/>
        <v>0.2857142857142857</v>
      </c>
      <c r="D18" s="132">
        <f>+COUNTIF('8 MAPA RIESGOS'!$L$11:$L$30,G18)</f>
        <v>2</v>
      </c>
      <c r="E18" s="133">
        <f t="shared" si="1"/>
        <v>0.2857142857142857</v>
      </c>
      <c r="G18" s="97" t="s">
        <v>5</v>
      </c>
    </row>
    <row r="19" spans="1:7" x14ac:dyDescent="0.25">
      <c r="A19" s="131" t="s">
        <v>26</v>
      </c>
      <c r="B19" s="132">
        <f>+COUNTIF('8 MAPA RIESGOS'!$G$11:$G$30,G19)</f>
        <v>5</v>
      </c>
      <c r="C19" s="133">
        <f t="shared" si="0"/>
        <v>0.7142857142857143</v>
      </c>
      <c r="D19" s="132">
        <f>+COUNTIF('8 MAPA RIESGOS'!$L$11:$L$30,G19)</f>
        <v>5</v>
      </c>
      <c r="E19" s="133">
        <f t="shared" si="1"/>
        <v>0.7142857142857143</v>
      </c>
      <c r="G19" s="101" t="s">
        <v>71</v>
      </c>
    </row>
    <row r="20" spans="1:7" x14ac:dyDescent="0.25">
      <c r="A20" s="131" t="s">
        <v>27</v>
      </c>
      <c r="B20" s="132">
        <f>+SUM(B16:B19)</f>
        <v>7</v>
      </c>
      <c r="C20" s="133">
        <f t="shared" si="0"/>
        <v>1</v>
      </c>
      <c r="D20" s="132">
        <f>+SUM(D16:D19)</f>
        <v>7</v>
      </c>
      <c r="E20" s="133">
        <f t="shared" si="1"/>
        <v>1</v>
      </c>
    </row>
    <row r="22" spans="1:7" s="134" customFormat="1" x14ac:dyDescent="0.25">
      <c r="B22" s="135" t="s">
        <v>28</v>
      </c>
      <c r="D22" s="135" t="s">
        <v>29</v>
      </c>
    </row>
    <row r="23" spans="1:7" s="134" customFormat="1" ht="41.45" customHeight="1" x14ac:dyDescent="0.25">
      <c r="B23" s="136" t="str">
        <f>+IF((B16/B20)&gt;=0.2,G16,+IF(((B16/B20)+(B17/B20))&gt;=0.3,G17,+IF(((B16/B20)+(B17/B20)+(B18/B20))&gt;=0.4,G18,+IF((B16/B20)+(B17/B20)+(B18/B20)+(B19/B20)&gt;=0.5,G19,""))))</f>
        <v>Bajo</v>
      </c>
      <c r="D23" s="136" t="str">
        <f>+IF((D16/D20)&gt;=0.2,G16,+IF(((D16/D20)+(D17/D20))&gt;=0.3,G17,+IF(((D16/D20)+(D17/D20)+(D18/D20))&gt;=0.4,G18,+IF((D16/D20)+(D17/D20)+(D18/D20)+(D19/D20)&gt;=0.5,G19,""))))</f>
        <v>Bajo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showGridLines="0" zoomScale="70" zoomScaleNormal="70" workbookViewId="0">
      <selection activeCell="E11" sqref="E11"/>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10" s="9" customFormat="1" ht="21" customHeight="1" x14ac:dyDescent="0.2">
      <c r="A1" s="358"/>
      <c r="B1" s="360" t="s">
        <v>258</v>
      </c>
      <c r="C1" s="360"/>
      <c r="D1" s="360"/>
      <c r="E1" s="360"/>
      <c r="F1" s="360"/>
      <c r="G1" s="360"/>
      <c r="H1" s="360"/>
      <c r="I1" s="213" t="s">
        <v>261</v>
      </c>
    </row>
    <row r="2" spans="1:10" s="9" customFormat="1" ht="21" customHeight="1" x14ac:dyDescent="0.2">
      <c r="A2" s="358"/>
      <c r="B2" s="360"/>
      <c r="C2" s="360"/>
      <c r="D2" s="360"/>
      <c r="E2" s="360"/>
      <c r="F2" s="360"/>
      <c r="G2" s="360"/>
      <c r="H2" s="360"/>
      <c r="I2" s="213" t="s">
        <v>262</v>
      </c>
    </row>
    <row r="3" spans="1:10" s="9" customFormat="1" ht="21" customHeight="1" x14ac:dyDescent="0.2">
      <c r="A3" s="358"/>
      <c r="B3" s="360"/>
      <c r="C3" s="360"/>
      <c r="D3" s="360"/>
      <c r="E3" s="360"/>
      <c r="F3" s="360"/>
      <c r="G3" s="360"/>
      <c r="H3" s="360"/>
      <c r="I3" s="213" t="s">
        <v>260</v>
      </c>
    </row>
    <row r="4" spans="1:10" s="9" customFormat="1" ht="21" customHeight="1" x14ac:dyDescent="0.2">
      <c r="A4" s="358"/>
      <c r="B4" s="360"/>
      <c r="C4" s="360"/>
      <c r="D4" s="360"/>
      <c r="E4" s="360"/>
      <c r="F4" s="360"/>
      <c r="G4" s="360"/>
      <c r="H4" s="360"/>
      <c r="I4" s="213" t="s">
        <v>256</v>
      </c>
    </row>
    <row r="5" spans="1:10" s="9" customFormat="1" ht="3.95" customHeight="1" x14ac:dyDescent="0.25">
      <c r="A5" s="210"/>
      <c r="B5" s="210"/>
      <c r="C5" s="211"/>
      <c r="D5" s="212"/>
      <c r="G5" s="159"/>
      <c r="H5" s="159"/>
      <c r="I5" s="159"/>
    </row>
    <row r="6" spans="1:10" ht="27" customHeight="1" x14ac:dyDescent="0.25">
      <c r="A6" s="15" t="s">
        <v>139</v>
      </c>
      <c r="B6" s="361" t="s">
        <v>318</v>
      </c>
      <c r="C6" s="362"/>
      <c r="D6" s="362"/>
      <c r="E6" s="362"/>
      <c r="F6" s="362"/>
      <c r="G6" s="362"/>
      <c r="H6" s="362"/>
      <c r="I6" s="363"/>
    </row>
    <row r="7" spans="1:10" ht="62.25" customHeight="1" x14ac:dyDescent="0.25">
      <c r="A7" s="15" t="s">
        <v>140</v>
      </c>
      <c r="B7" s="361" t="s">
        <v>259</v>
      </c>
      <c r="C7" s="362"/>
      <c r="D7" s="362"/>
      <c r="E7" s="362"/>
      <c r="F7" s="362"/>
      <c r="G7" s="362"/>
      <c r="H7" s="362"/>
      <c r="I7" s="363"/>
    </row>
    <row r="8" spans="1:10" ht="13.9" x14ac:dyDescent="0.3">
      <c r="A8" s="205"/>
      <c r="B8" s="207"/>
      <c r="C8" s="207"/>
      <c r="D8" s="208"/>
      <c r="E8" s="209"/>
      <c r="F8" s="206"/>
      <c r="G8" s="209"/>
    </row>
    <row r="9" spans="1:10" ht="21" customHeight="1" x14ac:dyDescent="0.25">
      <c r="A9" s="359" t="s">
        <v>201</v>
      </c>
      <c r="B9" s="359" t="s">
        <v>63</v>
      </c>
      <c r="C9" s="359" t="s">
        <v>121</v>
      </c>
      <c r="D9" s="359" t="s">
        <v>120</v>
      </c>
      <c r="E9" s="359" t="s">
        <v>35</v>
      </c>
      <c r="F9" s="359" t="s">
        <v>36</v>
      </c>
      <c r="G9" s="359"/>
    </row>
    <row r="10" spans="1:10" ht="42" customHeight="1" x14ac:dyDescent="0.25">
      <c r="A10" s="359"/>
      <c r="B10" s="359"/>
      <c r="C10" s="359"/>
      <c r="D10" s="359"/>
      <c r="E10" s="359"/>
      <c r="F10" s="143" t="s">
        <v>8</v>
      </c>
      <c r="G10" s="143" t="s">
        <v>150</v>
      </c>
      <c r="H10" s="143" t="s">
        <v>151</v>
      </c>
      <c r="I10" s="143" t="s">
        <v>149</v>
      </c>
    </row>
    <row r="11" spans="1:10" s="11" customFormat="1" ht="71.25" x14ac:dyDescent="0.25">
      <c r="A11" s="2" t="s">
        <v>11</v>
      </c>
      <c r="B11" s="2" t="s">
        <v>123</v>
      </c>
      <c r="C11" s="2" t="s">
        <v>263</v>
      </c>
      <c r="D11" s="2" t="s">
        <v>277</v>
      </c>
      <c r="E11" s="298" t="str">
        <f>+CONCATENATE(B11," ",C11," ",D11)</f>
        <v>Posibilidad de pérdida Reputacional Por bloqueo de un canal de comunicación externo  debido al inadecuado manejo en las comunicaciones</v>
      </c>
      <c r="F11" s="3" t="s">
        <v>142</v>
      </c>
      <c r="G11" s="3"/>
      <c r="H11" s="160" t="str">
        <f>+IF(F11='11 FORMULAS'!$B$4,'11 FORMULAS'!$C$4,IF(F11='11 FORMULAS'!$B$6,'11 FORMULAS'!$C$6,IF(F11='11 FORMULAS'!$B$8,'11 FORMULAS'!$C$8,IF(F11='11 FORMULAS'!$B$10,'11 FORMULAS'!$C$10,""))))</f>
        <v>Procesos</v>
      </c>
      <c r="I11" s="160" t="str">
        <f>+G11&amp;H11</f>
        <v>Procesos</v>
      </c>
    </row>
    <row r="12" spans="1:10" s="11" customFormat="1" ht="81.75" customHeight="1" x14ac:dyDescent="0.25">
      <c r="A12" s="2" t="s">
        <v>12</v>
      </c>
      <c r="B12" s="2" t="s">
        <v>123</v>
      </c>
      <c r="C12" s="2" t="s">
        <v>275</v>
      </c>
      <c r="D12" s="300" t="s">
        <v>264</v>
      </c>
      <c r="E12" s="298" t="str">
        <f t="shared" ref="E12:E17" si="0">+CONCATENATE(B12," ",C12," ",D12)</f>
        <v>Posibilidad de pérdida Reputacional por demanda de los grupos de valor  debido a la publicación de información clasificada</v>
      </c>
      <c r="F12" s="3" t="s">
        <v>142</v>
      </c>
      <c r="G12" s="3"/>
      <c r="H12" s="160" t="str">
        <f>+IF(F12='11 FORMULAS'!$B$4,'11 FORMULAS'!$C$4,IF(F12='11 FORMULAS'!$B$6,'11 FORMULAS'!$C$6,IF(F12='11 FORMULAS'!$B$8,'11 FORMULAS'!$C$8,IF(F12='11 FORMULAS'!$B$10,'11 FORMULAS'!$C$10,""))))</f>
        <v>Procesos</v>
      </c>
      <c r="I12" s="160" t="str">
        <f t="shared" ref="I12:I30" si="1">+G12&amp;H12</f>
        <v>Procesos</v>
      </c>
    </row>
    <row r="13" spans="1:10" ht="85.5" x14ac:dyDescent="0.25">
      <c r="A13" s="2" t="s">
        <v>13</v>
      </c>
      <c r="B13" s="2" t="s">
        <v>123</v>
      </c>
      <c r="C13" s="2" t="s">
        <v>265</v>
      </c>
      <c r="D13" s="300" t="s">
        <v>266</v>
      </c>
      <c r="E13" s="298" t="str">
        <f t="shared" si="0"/>
        <v>Posibilidad de pérdida Reputacional  por denuncias o reclamaciones masivas  debido a la falta de claridad en el contenido de las comunicaciones que pueden generar múltiples interpretaciones</v>
      </c>
      <c r="F13" s="3" t="s">
        <v>142</v>
      </c>
      <c r="G13" s="3"/>
      <c r="H13" s="160" t="str">
        <f>+IF(F13='11 FORMULAS'!$B$4,'11 FORMULAS'!$C$4,IF(F13='11 FORMULAS'!$B$6,'11 FORMULAS'!$C$6,IF(F13='11 FORMULAS'!$B$8,'11 FORMULAS'!$C$8,IF(F13='11 FORMULAS'!$B$10,'11 FORMULAS'!$C$10,""))))</f>
        <v>Procesos</v>
      </c>
      <c r="I13" s="160" t="str">
        <f t="shared" si="1"/>
        <v>Procesos</v>
      </c>
    </row>
    <row r="14" spans="1:10" ht="110.25" customHeight="1" x14ac:dyDescent="0.25">
      <c r="A14" s="2" t="s">
        <v>14</v>
      </c>
      <c r="B14" s="2" t="s">
        <v>123</v>
      </c>
      <c r="C14" s="2" t="s">
        <v>267</v>
      </c>
      <c r="D14" s="2" t="s">
        <v>268</v>
      </c>
      <c r="E14" s="145" t="str">
        <f t="shared" si="0"/>
        <v>Posibilidad de pérdida Reputacional por quejas de grupos de valor  debido a pérdida de integridad de la información cuando personal no autorizado realiza publicaciones en las redes o modifica contenido</v>
      </c>
      <c r="F14" s="3" t="s">
        <v>145</v>
      </c>
      <c r="G14" s="3"/>
      <c r="H14" s="160" t="str">
        <f>+IF(F14='11 FORMULAS'!$B$4,'11 FORMULAS'!$C$4,IF(F14='11 FORMULAS'!$B$6,'11 FORMULAS'!$C$6,IF(F14='11 FORMULAS'!$B$8,'11 FORMULAS'!$C$8,IF(F14='11 FORMULAS'!$B$10,'11 FORMULAS'!$C$10,""))))</f>
        <v>Tecnologías</v>
      </c>
      <c r="I14" s="160" t="str">
        <f t="shared" si="1"/>
        <v>Tecnologías</v>
      </c>
      <c r="J14" s="302"/>
    </row>
    <row r="15" spans="1:10" ht="128.25" x14ac:dyDescent="0.25">
      <c r="A15" s="2" t="s">
        <v>15</v>
      </c>
      <c r="B15" s="2" t="s">
        <v>123</v>
      </c>
      <c r="C15" s="2" t="s">
        <v>269</v>
      </c>
      <c r="D15" s="2" t="s">
        <v>270</v>
      </c>
      <c r="E15" s="145" t="str">
        <f t="shared" si="0"/>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F15" s="3" t="s">
        <v>142</v>
      </c>
      <c r="G15" s="3"/>
      <c r="H15" s="160" t="str">
        <f>+IF(F15='11 FORMULAS'!$B$4,'11 FORMULAS'!$C$4,IF(F15='11 FORMULAS'!$B$6,'11 FORMULAS'!$C$6,IF(F15='11 FORMULAS'!$B$8,'11 FORMULAS'!$C$8,IF(F15='11 FORMULAS'!$B$10,'11 FORMULAS'!$C$10,""))))</f>
        <v>Procesos</v>
      </c>
      <c r="I15" s="160" t="str">
        <f t="shared" si="1"/>
        <v>Procesos</v>
      </c>
    </row>
    <row r="16" spans="1:10" ht="128.25" x14ac:dyDescent="0.25">
      <c r="A16" s="2" t="s">
        <v>16</v>
      </c>
      <c r="B16" s="2" t="s">
        <v>123</v>
      </c>
      <c r="C16" s="2" t="s">
        <v>271</v>
      </c>
      <c r="D16" s="2" t="s">
        <v>272</v>
      </c>
      <c r="E16" s="145" t="str">
        <f t="shared" si="0"/>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F16" s="3" t="s">
        <v>142</v>
      </c>
      <c r="G16" s="3"/>
      <c r="H16" s="160" t="str">
        <f>+IF(F16='11 FORMULAS'!$B$4,'11 FORMULAS'!$C$4,IF(F16='11 FORMULAS'!$B$6,'11 FORMULAS'!$C$6,IF(F16='11 FORMULAS'!$B$8,'11 FORMULAS'!$C$8,IF(F16='11 FORMULAS'!$B$10,'11 FORMULAS'!$C$10,""))))</f>
        <v>Procesos</v>
      </c>
      <c r="I16" s="160" t="str">
        <f t="shared" si="1"/>
        <v>Procesos</v>
      </c>
    </row>
    <row r="17" spans="1:9" ht="85.5" x14ac:dyDescent="0.25">
      <c r="A17" s="2" t="s">
        <v>17</v>
      </c>
      <c r="B17" s="2" t="s">
        <v>123</v>
      </c>
      <c r="C17" s="2" t="s">
        <v>273</v>
      </c>
      <c r="D17" s="2" t="s">
        <v>274</v>
      </c>
      <c r="E17" s="145" t="str">
        <f t="shared" si="0"/>
        <v>Posibilidad de pérdida Reputacional  por quejas masivas de los grupos de valor o de interés  debido a la información no veraz y/o desactualizada en nuestra página web y redes sociales</v>
      </c>
      <c r="F17" s="3" t="s">
        <v>142</v>
      </c>
      <c r="G17" s="3"/>
      <c r="H17" s="160" t="str">
        <f>+IF(F17='11 FORMULAS'!$B$4,'11 FORMULAS'!$C$4,IF(F17='11 FORMULAS'!$B$6,'11 FORMULAS'!$C$6,IF(F17='11 FORMULAS'!$B$8,'11 FORMULAS'!$C$8,IF(F17='11 FORMULAS'!$B$10,'11 FORMULAS'!$C$10,""))))</f>
        <v>Procesos</v>
      </c>
      <c r="I17" s="160" t="str">
        <f t="shared" si="1"/>
        <v>Procesos</v>
      </c>
    </row>
    <row r="18" spans="1:9" ht="35.1" hidden="1" customHeight="1" x14ac:dyDescent="0.25">
      <c r="A18" s="2" t="s">
        <v>18</v>
      </c>
      <c r="B18" s="2"/>
      <c r="C18" s="2"/>
      <c r="D18" s="2"/>
      <c r="E18" s="145"/>
      <c r="F18" s="3"/>
      <c r="G18" s="3"/>
      <c r="H18" s="160" t="str">
        <f>+IF(F18='11 FORMULAS'!$B$4,'11 FORMULAS'!$C$4,IF(F18='11 FORMULAS'!$B$6,'11 FORMULAS'!$C$6,IF(F18='11 FORMULAS'!$B$8,'11 FORMULAS'!$C$8,IF(F18='11 FORMULAS'!$B$10,'11 FORMULAS'!$C$10,""))))</f>
        <v/>
      </c>
      <c r="I18" s="160" t="str">
        <f t="shared" si="1"/>
        <v/>
      </c>
    </row>
    <row r="19" spans="1:9" s="12" customFormat="1" ht="35.1" hidden="1" customHeight="1" x14ac:dyDescent="0.25">
      <c r="A19" s="303" t="s">
        <v>313</v>
      </c>
      <c r="B19" s="303" t="s">
        <v>314</v>
      </c>
      <c r="C19" s="304" t="s">
        <v>315</v>
      </c>
      <c r="D19" s="304" t="s">
        <v>316</v>
      </c>
      <c r="E19" s="355" t="s">
        <v>317</v>
      </c>
      <c r="F19" s="356"/>
      <c r="G19" s="357"/>
      <c r="H19" s="160" t="str">
        <f>+IF(F19='11 FORMULAS'!$B$4,'11 FORMULAS'!$C$4,IF(F19='11 FORMULAS'!$B$6,'11 FORMULAS'!$C$6,IF(F19='11 FORMULAS'!$B$8,'11 FORMULAS'!$C$8,IF(F19='11 FORMULAS'!$B$10,'11 FORMULAS'!$C$10,""))))</f>
        <v/>
      </c>
      <c r="I19" s="160" t="str">
        <f t="shared" si="1"/>
        <v/>
      </c>
    </row>
    <row r="20" spans="1:9" s="12" customFormat="1" ht="35.1" hidden="1" customHeight="1" x14ac:dyDescent="0.25">
      <c r="A20" s="364"/>
      <c r="B20" s="365" t="s">
        <v>299</v>
      </c>
      <c r="C20" s="366" t="s">
        <v>300</v>
      </c>
      <c r="D20" s="367" t="s">
        <v>301</v>
      </c>
      <c r="E20" s="367" t="s">
        <v>302</v>
      </c>
      <c r="F20" s="370"/>
      <c r="G20" s="371"/>
      <c r="H20" s="160" t="str">
        <f>+IF(F20='11 FORMULAS'!$B$4,'11 FORMULAS'!$C$4,IF(F20='11 FORMULAS'!$B$6,'11 FORMULAS'!$C$6,IF(F20='11 FORMULAS'!$B$8,'11 FORMULAS'!$C$8,IF(F20='11 FORMULAS'!$B$10,'11 FORMULAS'!$C$10,""))))</f>
        <v/>
      </c>
      <c r="I20" s="160" t="str">
        <f t="shared" si="1"/>
        <v/>
      </c>
    </row>
    <row r="21" spans="1:9" s="12" customFormat="1" ht="35.1" hidden="1" customHeight="1" x14ac:dyDescent="0.25">
      <c r="A21" s="364"/>
      <c r="B21" s="365"/>
      <c r="C21" s="366"/>
      <c r="D21" s="368"/>
      <c r="E21" s="368"/>
      <c r="F21" s="372"/>
      <c r="G21" s="373"/>
      <c r="H21" s="160" t="str">
        <f>+IF(F21='11 FORMULAS'!$B$4,'11 FORMULAS'!$C$4,IF(F21='11 FORMULAS'!$B$6,'11 FORMULAS'!$C$6,IF(F21='11 FORMULAS'!$B$8,'11 FORMULAS'!$C$8,IF(F21='11 FORMULAS'!$B$10,'11 FORMULAS'!$C$10,""))))</f>
        <v/>
      </c>
      <c r="I21" s="160" t="str">
        <f t="shared" si="1"/>
        <v/>
      </c>
    </row>
    <row r="22" spans="1:9" s="12" customFormat="1" ht="35.1" hidden="1" customHeight="1" x14ac:dyDescent="0.25">
      <c r="A22" s="364"/>
      <c r="B22" s="365"/>
      <c r="C22" s="366"/>
      <c r="D22" s="368"/>
      <c r="E22" s="368"/>
      <c r="F22" s="372"/>
      <c r="G22" s="373"/>
      <c r="H22" s="160" t="str">
        <f>+IF(F22='11 FORMULAS'!$B$4,'11 FORMULAS'!$C$4,IF(F22='11 FORMULAS'!$B$6,'11 FORMULAS'!$C$6,IF(F22='11 FORMULAS'!$B$8,'11 FORMULAS'!$C$8,IF(F22='11 FORMULAS'!$B$10,'11 FORMULAS'!$C$10,""))))</f>
        <v/>
      </c>
      <c r="I22" s="160" t="str">
        <f t="shared" si="1"/>
        <v/>
      </c>
    </row>
    <row r="23" spans="1:9" s="12" customFormat="1" ht="35.1" hidden="1" customHeight="1" x14ac:dyDescent="0.25">
      <c r="A23" s="364"/>
      <c r="B23" s="365"/>
      <c r="C23" s="366"/>
      <c r="D23" s="368"/>
      <c r="E23" s="368"/>
      <c r="F23" s="372"/>
      <c r="G23" s="373"/>
      <c r="H23" s="160" t="str">
        <f>+IF(F23='11 FORMULAS'!$B$4,'11 FORMULAS'!$C$4,IF(F23='11 FORMULAS'!$B$6,'11 FORMULAS'!$C$6,IF(F23='11 FORMULAS'!$B$8,'11 FORMULAS'!$C$8,IF(F23='11 FORMULAS'!$B$10,'11 FORMULAS'!$C$10,""))))</f>
        <v/>
      </c>
      <c r="I23" s="160" t="str">
        <f t="shared" si="1"/>
        <v/>
      </c>
    </row>
    <row r="24" spans="1:9" s="12" customFormat="1" ht="35.1" hidden="1" customHeight="1" x14ac:dyDescent="0.25">
      <c r="A24" s="364"/>
      <c r="B24" s="365"/>
      <c r="C24" s="366"/>
      <c r="D24" s="369"/>
      <c r="E24" s="369"/>
      <c r="F24" s="374"/>
      <c r="G24" s="375"/>
      <c r="H24" s="160" t="str">
        <f>+IF(F24='11 FORMULAS'!$B$4,'11 FORMULAS'!$C$4,IF(F24='11 FORMULAS'!$B$6,'11 FORMULAS'!$C$6,IF(F24='11 FORMULAS'!$B$8,'11 FORMULAS'!$C$8,IF(F24='11 FORMULAS'!$B$10,'11 FORMULAS'!$C$10,""))))</f>
        <v/>
      </c>
      <c r="I24" s="160" t="str">
        <f t="shared" si="1"/>
        <v/>
      </c>
    </row>
    <row r="25" spans="1:9" s="12" customFormat="1" ht="35.1" hidden="1" customHeight="1" x14ac:dyDescent="0.25">
      <c r="A25" s="364"/>
      <c r="B25" s="365" t="s">
        <v>303</v>
      </c>
      <c r="C25" s="366" t="s">
        <v>304</v>
      </c>
      <c r="D25" s="376" t="s">
        <v>305</v>
      </c>
      <c r="E25" s="376" t="s">
        <v>306</v>
      </c>
      <c r="F25" s="376"/>
      <c r="G25" s="376"/>
      <c r="H25" s="160" t="str">
        <f>+IF(F25='11 FORMULAS'!$B$4,'11 FORMULAS'!$C$4,IF(F25='11 FORMULAS'!$B$6,'11 FORMULAS'!$C$6,IF(F25='11 FORMULAS'!$B$8,'11 FORMULAS'!$C$8,IF(F25='11 FORMULAS'!$B$10,'11 FORMULAS'!$C$10,""))))</f>
        <v/>
      </c>
      <c r="I25" s="160" t="str">
        <f t="shared" si="1"/>
        <v/>
      </c>
    </row>
    <row r="26" spans="1:9" s="12" customFormat="1" ht="35.1" hidden="1" customHeight="1" x14ac:dyDescent="0.25">
      <c r="A26" s="364"/>
      <c r="B26" s="365"/>
      <c r="C26" s="366"/>
      <c r="D26" s="376"/>
      <c r="E26" s="376"/>
      <c r="F26" s="376"/>
      <c r="G26" s="376"/>
      <c r="H26" s="160" t="str">
        <f>+IF(F26='11 FORMULAS'!$B$4,'11 FORMULAS'!$C$4,IF(F26='11 FORMULAS'!$B$6,'11 FORMULAS'!$C$6,IF(F26='11 FORMULAS'!$B$8,'11 FORMULAS'!$C$8,IF(F26='11 FORMULAS'!$B$10,'11 FORMULAS'!$C$10,""))))</f>
        <v/>
      </c>
      <c r="I26" s="160" t="str">
        <f t="shared" si="1"/>
        <v/>
      </c>
    </row>
    <row r="27" spans="1:9" s="12" customFormat="1" ht="35.1" hidden="1" customHeight="1" x14ac:dyDescent="0.25">
      <c r="A27" s="364"/>
      <c r="B27" s="365"/>
      <c r="C27" s="366"/>
      <c r="D27" s="376"/>
      <c r="E27" s="376"/>
      <c r="F27" s="376"/>
      <c r="G27" s="376"/>
      <c r="H27" s="160" t="str">
        <f>+IF(F27='11 FORMULAS'!$B$4,'11 FORMULAS'!$C$4,IF(F27='11 FORMULAS'!$B$6,'11 FORMULAS'!$C$6,IF(F27='11 FORMULAS'!$B$8,'11 FORMULAS'!$C$8,IF(F27='11 FORMULAS'!$B$10,'11 FORMULAS'!$C$10,""))))</f>
        <v/>
      </c>
      <c r="I27" s="160" t="str">
        <f t="shared" si="1"/>
        <v/>
      </c>
    </row>
    <row r="28" spans="1:9" s="12" customFormat="1" ht="35.1" hidden="1" customHeight="1" x14ac:dyDescent="0.25">
      <c r="A28" s="364"/>
      <c r="B28" s="365"/>
      <c r="C28" s="366"/>
      <c r="D28" s="376"/>
      <c r="E28" s="376"/>
      <c r="F28" s="376"/>
      <c r="G28" s="376"/>
      <c r="H28" s="160" t="str">
        <f>+IF(F28='11 FORMULAS'!$B$4,'11 FORMULAS'!$C$4,IF(F28='11 FORMULAS'!$B$6,'11 FORMULAS'!$C$6,IF(F28='11 FORMULAS'!$B$8,'11 FORMULAS'!$C$8,IF(F28='11 FORMULAS'!$B$10,'11 FORMULAS'!$C$10,""))))</f>
        <v/>
      </c>
      <c r="I28" s="160" t="str">
        <f t="shared" si="1"/>
        <v/>
      </c>
    </row>
    <row r="29" spans="1:9" s="12" customFormat="1" ht="35.1" hidden="1" customHeight="1" x14ac:dyDescent="0.25">
      <c r="A29" s="364"/>
      <c r="B29" s="365"/>
      <c r="C29" s="366"/>
      <c r="D29" s="376"/>
      <c r="E29" s="376"/>
      <c r="F29" s="376"/>
      <c r="G29" s="376"/>
      <c r="H29" s="160" t="str">
        <f>+IF(F29='11 FORMULAS'!$B$4,'11 FORMULAS'!$C$4,IF(F29='11 FORMULAS'!$B$6,'11 FORMULAS'!$C$6,IF(F29='11 FORMULAS'!$B$8,'11 FORMULAS'!$C$8,IF(F29='11 FORMULAS'!$B$10,'11 FORMULAS'!$C$10,""))))</f>
        <v/>
      </c>
      <c r="I29" s="160" t="str">
        <f t="shared" si="1"/>
        <v/>
      </c>
    </row>
    <row r="30" spans="1:9" s="12" customFormat="1" ht="35.1" hidden="1" customHeight="1" x14ac:dyDescent="0.25">
      <c r="A30" s="364"/>
      <c r="B30" s="365" t="s">
        <v>307</v>
      </c>
      <c r="C30" s="366" t="s">
        <v>304</v>
      </c>
      <c r="D30" s="376" t="s">
        <v>305</v>
      </c>
      <c r="E30" s="376" t="s">
        <v>308</v>
      </c>
      <c r="F30" s="376"/>
      <c r="G30" s="376"/>
      <c r="H30" s="160" t="str">
        <f>+IF(F30='11 FORMULAS'!$B$4,'11 FORMULAS'!$C$4,IF(F30='11 FORMULAS'!$B$6,'11 FORMULAS'!$C$6,IF(F30='11 FORMULAS'!$B$8,'11 FORMULAS'!$C$8,IF(F30='11 FORMULAS'!$B$10,'11 FORMULAS'!$C$10,""))))</f>
        <v/>
      </c>
      <c r="I30" s="160" t="str">
        <f t="shared" si="1"/>
        <v/>
      </c>
    </row>
    <row r="31" spans="1:9" s="12" customFormat="1" ht="15" hidden="1" x14ac:dyDescent="0.25">
      <c r="A31" s="364"/>
      <c r="B31" s="365"/>
      <c r="C31" s="366"/>
      <c r="D31" s="376"/>
      <c r="E31" s="376"/>
      <c r="F31" s="376"/>
      <c r="G31" s="376"/>
    </row>
    <row r="32" spans="1:9" ht="14.25" hidden="1" customHeight="1" x14ac:dyDescent="0.25">
      <c r="A32" s="364"/>
      <c r="B32" s="365"/>
      <c r="C32" s="366"/>
      <c r="D32" s="376"/>
      <c r="E32" s="376"/>
      <c r="F32" s="376"/>
      <c r="G32" s="376"/>
    </row>
    <row r="33" spans="1:31" ht="14.25" hidden="1" customHeight="1" x14ac:dyDescent="0.25">
      <c r="A33" s="364"/>
      <c r="B33" s="365"/>
      <c r="C33" s="366"/>
      <c r="D33" s="376"/>
      <c r="E33" s="376"/>
      <c r="F33" s="376"/>
      <c r="G33" s="376"/>
    </row>
    <row r="34" spans="1:31" ht="14.25" hidden="1" customHeight="1" x14ac:dyDescent="0.25">
      <c r="A34" s="364"/>
      <c r="B34" s="365"/>
      <c r="C34" s="366"/>
      <c r="D34" s="376"/>
      <c r="E34" s="376"/>
      <c r="F34" s="376"/>
      <c r="G34" s="376"/>
    </row>
    <row r="35" spans="1:31" ht="14.25" hidden="1" customHeight="1" x14ac:dyDescent="0.25">
      <c r="A35" s="364"/>
      <c r="B35" s="365" t="s">
        <v>309</v>
      </c>
      <c r="C35" s="366" t="s">
        <v>310</v>
      </c>
      <c r="D35" s="376" t="s">
        <v>311</v>
      </c>
      <c r="E35" s="376" t="s">
        <v>312</v>
      </c>
      <c r="F35" s="376"/>
      <c r="G35" s="376"/>
    </row>
    <row r="36" spans="1:31" ht="14.25" hidden="1" customHeight="1" x14ac:dyDescent="0.25">
      <c r="A36" s="364"/>
      <c r="B36" s="365"/>
      <c r="C36" s="366"/>
      <c r="D36" s="376"/>
      <c r="E36" s="376"/>
      <c r="F36" s="376"/>
      <c r="G36" s="376"/>
    </row>
    <row r="37" spans="1:31" ht="14.25" hidden="1" customHeight="1" x14ac:dyDescent="0.25">
      <c r="A37" s="364"/>
      <c r="B37" s="365"/>
      <c r="C37" s="366"/>
      <c r="D37" s="376"/>
      <c r="E37" s="376"/>
      <c r="F37" s="376"/>
      <c r="G37" s="376"/>
    </row>
    <row r="38" spans="1:31" hidden="1" x14ac:dyDescent="0.25">
      <c r="A38" s="364"/>
      <c r="B38" s="365"/>
      <c r="C38" s="366"/>
      <c r="D38" s="376"/>
      <c r="E38" s="376"/>
      <c r="F38" s="376"/>
      <c r="G38" s="376"/>
    </row>
    <row r="39" spans="1:31" hidden="1" x14ac:dyDescent="0.25">
      <c r="A39" s="364"/>
      <c r="B39" s="365"/>
      <c r="C39" s="366"/>
      <c r="D39" s="376"/>
      <c r="E39" s="376"/>
      <c r="F39" s="376"/>
      <c r="G39" s="376"/>
    </row>
    <row r="40" spans="1:31" hidden="1" x14ac:dyDescent="0.25"/>
    <row r="41" spans="1:31" ht="14.25" customHeight="1" x14ac:dyDescent="0.25"/>
    <row r="45" spans="1:31" ht="14.25" customHeight="1" x14ac:dyDescent="0.25">
      <c r="AC45" s="13"/>
    </row>
    <row r="46" spans="1:31" x14ac:dyDescent="0.25">
      <c r="AE46" s="13"/>
    </row>
    <row r="47" spans="1:31" x14ac:dyDescent="0.25">
      <c r="AE47" s="13"/>
    </row>
    <row r="48" spans="1:31" x14ac:dyDescent="0.25">
      <c r="AE48" s="13"/>
    </row>
    <row r="49" spans="31:31" x14ac:dyDescent="0.25">
      <c r="AE49" s="13"/>
    </row>
    <row r="50" spans="31:31" x14ac:dyDescent="0.25">
      <c r="AE50" s="13"/>
    </row>
    <row r="51" spans="31:31" x14ac:dyDescent="0.25">
      <c r="AE51" s="13"/>
    </row>
    <row r="52" spans="31:31" x14ac:dyDescent="0.25">
      <c r="AE52" s="13"/>
    </row>
    <row r="53" spans="31:31" ht="14.25" customHeight="1" x14ac:dyDescent="0.25">
      <c r="AE53" s="13"/>
    </row>
    <row r="54" spans="31:31" x14ac:dyDescent="0.25">
      <c r="AE54" s="13"/>
    </row>
  </sheetData>
  <autoFilter ref="A9:I10">
    <filterColumn colId="5" showButton="0"/>
  </autoFilter>
  <mergeCells count="31">
    <mergeCell ref="A35:A39"/>
    <mergeCell ref="B35:B39"/>
    <mergeCell ref="C35:C39"/>
    <mergeCell ref="D35:D39"/>
    <mergeCell ref="E35:G39"/>
    <mergeCell ref="A30:A34"/>
    <mergeCell ref="B30:B34"/>
    <mergeCell ref="C30:C34"/>
    <mergeCell ref="D30:D34"/>
    <mergeCell ref="E30:G34"/>
    <mergeCell ref="A25:A29"/>
    <mergeCell ref="B25:B29"/>
    <mergeCell ref="C25:C29"/>
    <mergeCell ref="D25:D29"/>
    <mergeCell ref="E25:G29"/>
    <mergeCell ref="A20:A24"/>
    <mergeCell ref="B20:B24"/>
    <mergeCell ref="C20:C24"/>
    <mergeCell ref="D20:D24"/>
    <mergeCell ref="E20:G24"/>
    <mergeCell ref="E19:G19"/>
    <mergeCell ref="A1:A4"/>
    <mergeCell ref="A9:A10"/>
    <mergeCell ref="E9:E10"/>
    <mergeCell ref="B1:H4"/>
    <mergeCell ref="B6:I6"/>
    <mergeCell ref="B7:I7"/>
    <mergeCell ref="F9:G9"/>
    <mergeCell ref="B9:B10"/>
    <mergeCell ref="C9:C10"/>
    <mergeCell ref="D9:D10"/>
  </mergeCells>
  <phoneticPr fontId="15" type="noConversion"/>
  <dataValidations count="2">
    <dataValidation type="list" allowBlank="1" showInputMessage="1" showErrorMessage="1" sqref="F31 F11">
      <formula1>Tipo</formula1>
    </dataValidation>
    <dataValidation type="list" allowBlank="1" showInputMessage="1" showErrorMessage="1" sqref="G11:G3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B11:B30</xm:sqref>
        </x14:dataValidation>
        <x14:dataValidation type="list" allowBlank="1" showInputMessage="1" showErrorMessage="1">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30"/>
  <sheetViews>
    <sheetView showGridLines="0" zoomScale="85" zoomScaleNormal="85" zoomScaleSheetLayoutView="70" workbookViewId="0">
      <pane ySplit="10" topLeftCell="A11" activePane="bottomLeft" state="frozen"/>
      <selection pane="bottomLeft" activeCell="I11" sqref="I11"/>
    </sheetView>
  </sheetViews>
  <sheetFormatPr baseColWidth="10" defaultColWidth="14.28515625" defaultRowHeight="14.25" x14ac:dyDescent="0.25"/>
  <cols>
    <col min="1" max="1" width="15.42578125" style="10" customWidth="1" collapsed="1"/>
    <col min="2" max="2" width="29.28515625" style="42" customWidth="1" collapsed="1"/>
    <col min="3" max="3" width="19.28515625" style="42" customWidth="1" collapsed="1"/>
    <col min="4" max="4" width="19.28515625" style="10" customWidth="1" collapsed="1"/>
    <col min="5" max="5" width="14" style="17" customWidth="1" collapsed="1"/>
    <col min="6" max="6" width="14.28515625" style="10" customWidth="1" collapsed="1"/>
    <col min="7" max="7" width="13.5703125" style="17" customWidth="1" collapsed="1"/>
    <col min="8" max="8" width="11.140625" style="17" customWidth="1" collapsed="1"/>
    <col min="9" max="9" width="10.5703125" style="17" customWidth="1" collapsed="1"/>
    <col min="10" max="10" width="22.7109375" style="17" customWidth="1" collapsed="1"/>
    <col min="11" max="11" width="10.140625" style="17" customWidth="1" collapsed="1"/>
    <col min="12" max="12" width="12.42578125" style="17" customWidth="1" collapsed="1"/>
    <col min="13" max="14" width="16.140625" style="197" customWidth="1" collapsed="1"/>
    <col min="15" max="15" width="40.85546875" style="10" customWidth="1" collapsed="1"/>
    <col min="16" max="16" width="21.7109375" style="10" customWidth="1" collapsed="1"/>
    <col min="17" max="17" width="32.85546875" style="10" customWidth="1" collapsed="1"/>
    <col min="18" max="18" width="9.5703125" style="42" customWidth="1" collapsed="1"/>
    <col min="19" max="19" width="8.85546875" style="42"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84"/>
      <c r="B1" s="391" t="str">
        <f>+'2 CONTEXTO E IDENTIFICACIÓN'!B1</f>
        <v>MAPA RIESGOS OPERATIVOS  POR PROCESOS</v>
      </c>
      <c r="C1" s="391"/>
      <c r="D1" s="391"/>
      <c r="E1" s="391"/>
      <c r="F1" s="391"/>
      <c r="G1" s="391"/>
      <c r="H1" s="391"/>
      <c r="I1" s="391"/>
      <c r="J1" s="391"/>
      <c r="K1" s="391"/>
      <c r="L1" s="391"/>
      <c r="M1" s="393" t="str">
        <f>+'2 CONTEXTO E IDENTIFICACIÓN'!I1</f>
        <v xml:space="preserve">Código: </v>
      </c>
      <c r="N1" s="393"/>
    </row>
    <row r="2" spans="1:25" ht="18" customHeight="1" x14ac:dyDescent="0.25">
      <c r="A2" s="384"/>
      <c r="B2" s="391"/>
      <c r="C2" s="391"/>
      <c r="D2" s="391"/>
      <c r="E2" s="391"/>
      <c r="F2" s="391"/>
      <c r="G2" s="391"/>
      <c r="H2" s="391"/>
      <c r="I2" s="391"/>
      <c r="J2" s="391"/>
      <c r="K2" s="391"/>
      <c r="L2" s="391"/>
      <c r="M2" s="393" t="str">
        <f>+'2 CONTEXTO E IDENTIFICACIÓN'!I2</f>
        <v xml:space="preserve">Fecha: </v>
      </c>
      <c r="N2" s="393"/>
    </row>
    <row r="3" spans="1:25" ht="18" customHeight="1" x14ac:dyDescent="0.25">
      <c r="A3" s="384"/>
      <c r="B3" s="391"/>
      <c r="C3" s="391"/>
      <c r="D3" s="391"/>
      <c r="E3" s="391"/>
      <c r="F3" s="391"/>
      <c r="G3" s="391"/>
      <c r="H3" s="391"/>
      <c r="I3" s="391"/>
      <c r="J3" s="391"/>
      <c r="K3" s="391"/>
      <c r="L3" s="391"/>
      <c r="M3" s="393" t="str">
        <f>+'2 CONTEXTO E IDENTIFICACIÓN'!I3</f>
        <v>Versión: 001</v>
      </c>
      <c r="N3" s="393"/>
    </row>
    <row r="4" spans="1:25" s="9" customFormat="1" ht="18" customHeight="1" x14ac:dyDescent="0.2">
      <c r="A4" s="384"/>
      <c r="B4" s="391"/>
      <c r="C4" s="391"/>
      <c r="D4" s="391"/>
      <c r="E4" s="391"/>
      <c r="F4" s="391"/>
      <c r="G4" s="391"/>
      <c r="H4" s="391"/>
      <c r="I4" s="391"/>
      <c r="J4" s="391"/>
      <c r="K4" s="391"/>
      <c r="L4" s="391"/>
      <c r="M4" s="393" t="str">
        <f>+'2 CONTEXTO E IDENTIFICACIÓN'!I4</f>
        <v>Página:</v>
      </c>
      <c r="N4" s="393"/>
      <c r="R4" s="167"/>
      <c r="S4" s="167"/>
    </row>
    <row r="5" spans="1:25" s="9" customFormat="1" ht="15" x14ac:dyDescent="0.25">
      <c r="A5" s="214"/>
      <c r="B5" s="18"/>
      <c r="C5" s="202"/>
      <c r="D5" s="44"/>
      <c r="E5" s="16"/>
      <c r="F5" s="10"/>
      <c r="G5" s="16"/>
      <c r="H5" s="16"/>
      <c r="I5" s="10"/>
      <c r="J5" s="16"/>
      <c r="K5" s="16"/>
      <c r="L5" s="16"/>
      <c r="M5" s="192"/>
      <c r="N5" s="192"/>
      <c r="R5" s="167"/>
      <c r="S5" s="167"/>
    </row>
    <row r="6" spans="1:25" s="9" customFormat="1" ht="17.25" customHeight="1" x14ac:dyDescent="0.25">
      <c r="A6" s="15" t="s">
        <v>139</v>
      </c>
      <c r="B6" s="392" t="str">
        <f>+IF('2 CONTEXTO E IDENTIFICACIÓN'!$B$6="","",'2 CONTEXTO E IDENTIFICACIÓN'!$B$6)</f>
        <v>Peoceso Área Comunicaciones</v>
      </c>
      <c r="C6" s="392"/>
      <c r="D6" s="392"/>
      <c r="E6" s="392"/>
      <c r="F6" s="392"/>
      <c r="G6" s="392"/>
      <c r="H6" s="392"/>
      <c r="I6" s="392"/>
      <c r="J6" s="392"/>
      <c r="K6" s="392"/>
      <c r="L6" s="392"/>
      <c r="M6" s="392"/>
      <c r="N6" s="392"/>
      <c r="R6" s="167"/>
      <c r="S6" s="167"/>
    </row>
    <row r="7" spans="1:25" s="9" customFormat="1" ht="17.25" customHeight="1" thickBot="1" x14ac:dyDescent="0.3">
      <c r="A7" s="44"/>
      <c r="B7" s="44"/>
      <c r="C7" s="44"/>
      <c r="D7" s="44"/>
      <c r="E7" s="16"/>
      <c r="F7" s="10"/>
      <c r="G7" s="16"/>
      <c r="H7" s="16"/>
      <c r="I7" s="10"/>
      <c r="J7" s="16"/>
      <c r="K7" s="16"/>
      <c r="R7" s="167"/>
      <c r="S7" s="167"/>
    </row>
    <row r="8" spans="1:25" s="9" customFormat="1" ht="14.45" thickBot="1" x14ac:dyDescent="0.3">
      <c r="A8" s="204"/>
      <c r="B8" s="204"/>
      <c r="C8" s="204"/>
      <c r="D8" s="204"/>
      <c r="E8" s="19"/>
      <c r="F8" s="19"/>
      <c r="G8" s="385" t="s">
        <v>61</v>
      </c>
      <c r="H8" s="386"/>
      <c r="I8" s="386"/>
      <c r="J8" s="386"/>
      <c r="K8" s="386"/>
      <c r="L8" s="386"/>
      <c r="M8" s="386"/>
      <c r="N8" s="387"/>
      <c r="R8" s="167"/>
      <c r="S8" s="167"/>
    </row>
    <row r="9" spans="1:25" s="20" customFormat="1" ht="14.1" customHeight="1" thickBot="1" x14ac:dyDescent="0.3">
      <c r="A9" s="284"/>
      <c r="B9" s="285"/>
      <c r="C9" s="385" t="s">
        <v>67</v>
      </c>
      <c r="D9" s="386"/>
      <c r="E9" s="386"/>
      <c r="F9" s="387"/>
      <c r="G9" s="388" t="s">
        <v>154</v>
      </c>
      <c r="H9" s="389"/>
      <c r="I9" s="390"/>
      <c r="J9" s="388" t="s">
        <v>49</v>
      </c>
      <c r="K9" s="389"/>
      <c r="L9" s="390"/>
      <c r="M9" s="388" t="s">
        <v>181</v>
      </c>
      <c r="N9" s="390"/>
      <c r="P9" s="380" t="s">
        <v>2</v>
      </c>
      <c r="Q9" s="381"/>
      <c r="R9" s="382"/>
      <c r="S9" s="382"/>
      <c r="T9" s="383"/>
      <c r="V9" s="377" t="s">
        <v>4</v>
      </c>
      <c r="W9" s="378"/>
      <c r="X9" s="378"/>
      <c r="Y9" s="379"/>
    </row>
    <row r="10" spans="1:25" s="178" customFormat="1" ht="45" x14ac:dyDescent="0.25">
      <c r="A10" s="286" t="s">
        <v>179</v>
      </c>
      <c r="B10" s="287" t="s">
        <v>178</v>
      </c>
      <c r="C10" s="288" t="s">
        <v>182</v>
      </c>
      <c r="D10" s="289" t="s">
        <v>38</v>
      </c>
      <c r="E10" s="290" t="s">
        <v>177</v>
      </c>
      <c r="F10" s="291" t="s">
        <v>180</v>
      </c>
      <c r="G10" s="292" t="s">
        <v>154</v>
      </c>
      <c r="H10" s="293" t="s">
        <v>239</v>
      </c>
      <c r="I10" s="294" t="s">
        <v>37</v>
      </c>
      <c r="J10" s="292" t="s">
        <v>49</v>
      </c>
      <c r="K10" s="293" t="s">
        <v>239</v>
      </c>
      <c r="L10" s="294" t="s">
        <v>37</v>
      </c>
      <c r="M10" s="292" t="s">
        <v>156</v>
      </c>
      <c r="N10" s="295" t="s">
        <v>155</v>
      </c>
      <c r="P10" s="21" t="s">
        <v>37</v>
      </c>
      <c r="Q10" s="22" t="s">
        <v>38</v>
      </c>
      <c r="R10" s="164" t="s">
        <v>153</v>
      </c>
      <c r="S10" s="164" t="s">
        <v>152</v>
      </c>
      <c r="T10" s="23" t="s">
        <v>39</v>
      </c>
      <c r="V10" s="21" t="s">
        <v>37</v>
      </c>
      <c r="W10" s="22" t="s">
        <v>48</v>
      </c>
      <c r="X10" s="22" t="s">
        <v>66</v>
      </c>
      <c r="Y10" s="23" t="s">
        <v>49</v>
      </c>
    </row>
    <row r="11" spans="1:25" ht="116.25" customHeight="1" x14ac:dyDescent="0.25">
      <c r="A11" s="24" t="str">
        <f>'2 CONTEXTO E IDENTIFICACIÓN'!A11</f>
        <v>R1</v>
      </c>
      <c r="B11" s="188" t="str">
        <f>+'2 CONTEXTO E IDENTIFICACIÓN'!E11</f>
        <v>Posibilidad de pérdida Reputacional Por bloqueo de un canal de comunicación externo  debido al inadecuado manejo en las comunicaciones</v>
      </c>
      <c r="C11" s="189">
        <v>2</v>
      </c>
      <c r="D11" s="168" t="str">
        <f t="shared" ref="D11:D30" si="0">+IF(C11="","",IF(C11&lt;=$S$11,$Q$11,IF(C11&lt;=$S$12,$Q$12,IF(C11&lt;=$S$13,$Q$13,IF(C11&lt;=$S$14,$Q$14,IF(C11&gt;=$R$15,$Q$15,""))))))</f>
        <v>La actividad que conlleva el riesgo se ejecuta como máximos 2 veces por año</v>
      </c>
      <c r="E11" s="169">
        <f t="shared" ref="E11:E30" si="1">+IF(D11="","",IF(D11=$Q$11,$T$11,IF(D11=$Q$12,$T$12,IF(D11=$Q$13,$T$13,IF(D11=$Q$14,$T$14,IF(D11=$Q$15,$T$15))))))</f>
        <v>0.2</v>
      </c>
      <c r="F11" s="25" t="str">
        <f t="shared" ref="F11:F30" si="2">+IF(D11="","",IF(D11=$Q$11,$P$11,IF(D11=$Q$12,$P$12,IF(D11=$Q$13,$P$13,IF(D11=$Q$14,$P$14,IF(D11=$Q$15,$P$15))))))</f>
        <v>Muy Baja</v>
      </c>
      <c r="G11" s="175" t="s">
        <v>126</v>
      </c>
      <c r="H11" s="171" t="str">
        <f>+IF(G11="","",IF(G11="N/A","",IF(OR(G11=$X$11,G11=$Y$11),$W$11,IF(OR(G11=$X$12,G11=$Y$12),$W$12,IF(OR(G11=$X$13,G11=$Y$13),$W$13,IF(OR(G11=$X$14,G11=$Y$14),$W$14,IF(OR(G11=$X$15,G11=$Y$15),$W$15)))))))</f>
        <v/>
      </c>
      <c r="I11" s="173" t="str">
        <f t="shared" ref="I11:I30" si="3">+IF(G11="","",IF(G11="N/A","",IF(OR(G11=$X$11,G11=$Y$11),$V$11,IF(OR(G11=$X$12,G11=$Y$12),$V$12,IF(OR(G11=$X$13,G11=$Y$13),$V$13,IF(OR(G11=$X$14,G11=$Y$14),$V$14,IF(OR(G11=$X$15,G11=$Y$15),$V$15)))))))</f>
        <v/>
      </c>
      <c r="J11" s="175" t="s">
        <v>51</v>
      </c>
      <c r="K11" s="171">
        <f t="shared" ref="K11:K30" si="4">+IF(J11="","",IF(J11="N/A","",IF(OR(J11=$X$11,J11=$Y$11),$W$11,IF(OR(J11=$X$12,J11=$Y$12),$W$12,IF(OR(J11=$X$13,J11=$Y$13),$W$13,IF(OR(J11=$X$14,J11=$Y$14),$W$14,IF(OR(J11=$X$15,J11=$Y$15),$W$15)))))))</f>
        <v>0.2</v>
      </c>
      <c r="L11" s="173" t="str">
        <f t="shared" ref="L11:L30" si="5">+IF(J11="","",IF(J11="N/A","",IF(OR(J11=$X$11,J11=$Y$11),$V$11,IF(OR(J11=$X$12,J11=$Y$12),$V$12,IF(OR(J11=$X$13,J11=$Y$13),$V$13,IF(OR(J11=$X$14,J11=$Y$14),$V$14,IF(OR(J11=$X$15,J11=$Y$15),$V$15)))))))</f>
        <v>Leve</v>
      </c>
      <c r="M11" s="193">
        <f>+IF(H11="",K11,IF(K11="",H11,IF(H11&gt;K11,H11,K11)))</f>
        <v>0.2</v>
      </c>
      <c r="N11" s="194" t="str">
        <f>+IF(M11="","",IF(M11=$W$11,$V$11,IF(M11=$W$12,$V$12,IF(M11=$W$13,$V$13,IF(M11=$W$14,$V$14,IF(M11=$W$15,$V$15))))))</f>
        <v>Leve</v>
      </c>
      <c r="P11" s="26" t="s">
        <v>40</v>
      </c>
      <c r="Q11" s="27" t="s">
        <v>41</v>
      </c>
      <c r="R11" s="165">
        <v>0</v>
      </c>
      <c r="S11" s="165">
        <v>2</v>
      </c>
      <c r="T11" s="28">
        <v>0.2</v>
      </c>
      <c r="V11" s="26" t="s">
        <v>50</v>
      </c>
      <c r="W11" s="29">
        <v>0.2</v>
      </c>
      <c r="X11" s="27" t="s">
        <v>68</v>
      </c>
      <c r="Y11" s="30" t="s">
        <v>51</v>
      </c>
    </row>
    <row r="12" spans="1:25" ht="102" customHeight="1" x14ac:dyDescent="0.25">
      <c r="A12" s="24" t="str">
        <f>'2 CONTEXTO E IDENTIFICACIÓN'!A12</f>
        <v>R2</v>
      </c>
      <c r="B12" s="188" t="str">
        <f>+'2 CONTEXTO E IDENTIFICACIÓN'!E12</f>
        <v>Posibilidad de pérdida Reputacional por demanda de los grupos de valor  debido a la publicación de información clasificada</v>
      </c>
      <c r="C12" s="190">
        <v>2</v>
      </c>
      <c r="D12" s="168" t="str">
        <f t="shared" si="0"/>
        <v>La actividad que conlleva el riesgo se ejecuta como máximos 2 veces por año</v>
      </c>
      <c r="E12" s="169">
        <f t="shared" si="1"/>
        <v>0.2</v>
      </c>
      <c r="F12" s="25" t="str">
        <f t="shared" si="2"/>
        <v>Muy Baja</v>
      </c>
      <c r="G12" s="175" t="s">
        <v>126</v>
      </c>
      <c r="H12" s="171" t="str">
        <f t="shared" ref="H12:H30" si="6">+IF(G12="","",IF(G12="N/A","",IF(OR(G12=$X$11,G12=$Y$11),$W$11,IF(OR(G12=$X$12,G12=$Y$12),$W$12,IF(OR(G12=$X$13,G12=$Y$13),$W$13,IF(OR(G12=$X$14,G12=$Y$14),$W$14,IF(OR(G12=$X$15,G12=$Y$15),$W$15)))))))</f>
        <v/>
      </c>
      <c r="I12" s="173" t="str">
        <f t="shared" si="3"/>
        <v/>
      </c>
      <c r="J12" s="175" t="s">
        <v>55</v>
      </c>
      <c r="K12" s="171">
        <f t="shared" si="4"/>
        <v>0.6</v>
      </c>
      <c r="L12" s="173" t="str">
        <f t="shared" si="5"/>
        <v>Moderado</v>
      </c>
      <c r="M12" s="193">
        <f>+IF(H12="",K12,IF(K12="",H12,IF(H12&gt;K12,H12,K12)))</f>
        <v>0.6</v>
      </c>
      <c r="N12" s="194" t="str">
        <f t="shared" ref="N12:N30" si="7">+IF(M12="","",IF(M12=$W$11,$V$11,IF(M12=$W$12,$V$12,IF(M12=$W$13,$V$13,IF(M12=$W$14,$V$14,IF(M12=$W$15,$V$15))))))</f>
        <v>Moderado</v>
      </c>
      <c r="P12" s="31" t="s">
        <v>42</v>
      </c>
      <c r="Q12" s="32" t="s">
        <v>43</v>
      </c>
      <c r="R12" s="165">
        <v>3</v>
      </c>
      <c r="S12" s="165">
        <v>24</v>
      </c>
      <c r="T12" s="28">
        <v>0.4</v>
      </c>
      <c r="V12" s="31" t="s">
        <v>7</v>
      </c>
      <c r="W12" s="29">
        <v>0.4</v>
      </c>
      <c r="X12" s="32" t="s">
        <v>52</v>
      </c>
      <c r="Y12" s="33" t="s">
        <v>53</v>
      </c>
    </row>
    <row r="13" spans="1:25" ht="114" x14ac:dyDescent="0.25">
      <c r="A13" s="24" t="str">
        <f>'2 CONTEXTO E IDENTIFICACIÓN'!A13</f>
        <v>R3</v>
      </c>
      <c r="B13" s="188" t="str">
        <f>+'2 CONTEXTO E IDENTIFICACIÓN'!E13</f>
        <v>Posibilidad de pérdida Reputacional  por denuncias o reclamaciones masivas  debido a la falta de claridad en el contenido de las comunicaciones que pueden generar múltiples interpretaciones</v>
      </c>
      <c r="C13" s="190">
        <v>2</v>
      </c>
      <c r="D13" s="168" t="str">
        <f t="shared" si="0"/>
        <v>La actividad que conlleva el riesgo se ejecuta como máximos 2 veces por año</v>
      </c>
      <c r="E13" s="169">
        <f t="shared" si="1"/>
        <v>0.2</v>
      </c>
      <c r="F13" s="25" t="str">
        <f t="shared" si="2"/>
        <v>Muy Baja</v>
      </c>
      <c r="G13" s="175" t="s">
        <v>126</v>
      </c>
      <c r="H13" s="171" t="str">
        <f t="shared" si="6"/>
        <v/>
      </c>
      <c r="I13" s="173" t="str">
        <f t="shared" si="3"/>
        <v/>
      </c>
      <c r="J13" s="175" t="s">
        <v>51</v>
      </c>
      <c r="K13" s="171">
        <f t="shared" si="4"/>
        <v>0.2</v>
      </c>
      <c r="L13" s="173" t="str">
        <f t="shared" si="5"/>
        <v>Leve</v>
      </c>
      <c r="M13" s="193">
        <f t="shared" ref="M13:M30" si="8">+IF(H13="",K13,IF(K13="",H13,IF(H13&gt;K13,H13,K13)))</f>
        <v>0.2</v>
      </c>
      <c r="N13" s="194" t="str">
        <f t="shared" si="7"/>
        <v>Leve</v>
      </c>
      <c r="P13" s="34" t="s">
        <v>44</v>
      </c>
      <c r="Q13" s="32" t="s">
        <v>45</v>
      </c>
      <c r="R13" s="165">
        <v>25</v>
      </c>
      <c r="S13" s="165">
        <v>500</v>
      </c>
      <c r="T13" s="28">
        <v>0.6</v>
      </c>
      <c r="V13" s="34" t="s">
        <v>5</v>
      </c>
      <c r="W13" s="29">
        <v>0.6</v>
      </c>
      <c r="X13" s="32" t="s">
        <v>54</v>
      </c>
      <c r="Y13" s="33" t="s">
        <v>55</v>
      </c>
    </row>
    <row r="14" spans="1:25" ht="148.5" customHeight="1" x14ac:dyDescent="0.25">
      <c r="A14" s="24" t="str">
        <f>'2 CONTEXTO E IDENTIFICACIÓN'!A14</f>
        <v>R4</v>
      </c>
      <c r="B14" s="188" t="str">
        <f>+'2 CONTEXTO E IDENTIFICACIÓN'!E14</f>
        <v>Posibilidad de pérdida Reputacional por quejas de grupos de valor  debido a pérdida de integridad de la información cuando personal no autorizado realiza publicaciones en las redes o modifica contenido</v>
      </c>
      <c r="C14" s="190">
        <v>2</v>
      </c>
      <c r="D14" s="168" t="str">
        <f t="shared" si="0"/>
        <v>La actividad que conlleva el riesgo se ejecuta como máximos 2 veces por año</v>
      </c>
      <c r="E14" s="169">
        <f t="shared" si="1"/>
        <v>0.2</v>
      </c>
      <c r="F14" s="25" t="str">
        <f t="shared" si="2"/>
        <v>Muy Baja</v>
      </c>
      <c r="G14" s="175" t="s">
        <v>126</v>
      </c>
      <c r="H14" s="171" t="str">
        <f t="shared" si="6"/>
        <v/>
      </c>
      <c r="I14" s="173" t="str">
        <f t="shared" si="3"/>
        <v/>
      </c>
      <c r="J14" s="175" t="s">
        <v>51</v>
      </c>
      <c r="K14" s="171">
        <f t="shared" si="4"/>
        <v>0.2</v>
      </c>
      <c r="L14" s="173" t="str">
        <f t="shared" si="5"/>
        <v>Leve</v>
      </c>
      <c r="M14" s="193">
        <f t="shared" si="8"/>
        <v>0.2</v>
      </c>
      <c r="N14" s="194" t="str">
        <f t="shared" si="7"/>
        <v>Leve</v>
      </c>
      <c r="P14" s="35" t="s">
        <v>46</v>
      </c>
      <c r="Q14" s="32" t="s">
        <v>64</v>
      </c>
      <c r="R14" s="165">
        <v>5001</v>
      </c>
      <c r="S14" s="165">
        <v>5000</v>
      </c>
      <c r="T14" s="28">
        <v>0.8</v>
      </c>
      <c r="V14" s="35" t="s">
        <v>6</v>
      </c>
      <c r="W14" s="29">
        <v>0.8</v>
      </c>
      <c r="X14" s="32" t="s">
        <v>56</v>
      </c>
      <c r="Y14" s="33" t="s">
        <v>57</v>
      </c>
    </row>
    <row r="15" spans="1:25" ht="166.5" customHeight="1" x14ac:dyDescent="0.25">
      <c r="A15" s="24" t="str">
        <f>'2 CONTEXTO E IDENTIFICACIÓN'!A15</f>
        <v>R5</v>
      </c>
      <c r="B15" s="188" t="str">
        <f>+'2 CONTEXTO E IDENTIFICACIÓN'!E15</f>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C15" s="190">
        <v>2</v>
      </c>
      <c r="D15" s="168" t="str">
        <f t="shared" si="0"/>
        <v>La actividad que conlleva el riesgo se ejecuta como máximos 2 veces por año</v>
      </c>
      <c r="E15" s="169">
        <f t="shared" si="1"/>
        <v>0.2</v>
      </c>
      <c r="F15" s="25" t="str">
        <f t="shared" si="2"/>
        <v>Muy Baja</v>
      </c>
      <c r="G15" s="175" t="s">
        <v>126</v>
      </c>
      <c r="H15" s="171" t="str">
        <f t="shared" si="6"/>
        <v/>
      </c>
      <c r="I15" s="173" t="str">
        <f t="shared" si="3"/>
        <v/>
      </c>
      <c r="J15" s="175" t="s">
        <v>51</v>
      </c>
      <c r="K15" s="171">
        <f t="shared" si="4"/>
        <v>0.2</v>
      </c>
      <c r="L15" s="173" t="str">
        <f t="shared" si="5"/>
        <v>Leve</v>
      </c>
      <c r="M15" s="193">
        <f t="shared" si="8"/>
        <v>0.2</v>
      </c>
      <c r="N15" s="194" t="str">
        <f t="shared" si="7"/>
        <v>Leve</v>
      </c>
      <c r="P15" s="36" t="s">
        <v>47</v>
      </c>
      <c r="Q15" s="32" t="s">
        <v>65</v>
      </c>
      <c r="R15" s="165">
        <v>5001</v>
      </c>
      <c r="S15" s="165"/>
      <c r="T15" s="28">
        <v>1</v>
      </c>
      <c r="V15" s="36" t="s">
        <v>58</v>
      </c>
      <c r="W15" s="29">
        <v>1</v>
      </c>
      <c r="X15" s="32" t="s">
        <v>59</v>
      </c>
      <c r="Y15" s="33" t="s">
        <v>60</v>
      </c>
    </row>
    <row r="16" spans="1:25" ht="159" customHeight="1" thickBot="1" x14ac:dyDescent="0.3">
      <c r="A16" s="24" t="str">
        <f>'2 CONTEXTO E IDENTIFICACIÓN'!A16</f>
        <v>R6</v>
      </c>
      <c r="B16" s="188" t="str">
        <f>+'2 CONTEXTO E IDENTIFICACIÓN'!E16</f>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C16" s="190">
        <v>2</v>
      </c>
      <c r="D16" s="168" t="str">
        <f t="shared" si="0"/>
        <v>La actividad que conlleva el riesgo se ejecuta como máximos 2 veces por año</v>
      </c>
      <c r="E16" s="169">
        <f t="shared" si="1"/>
        <v>0.2</v>
      </c>
      <c r="F16" s="25" t="str">
        <f t="shared" si="2"/>
        <v>Muy Baja</v>
      </c>
      <c r="G16" s="175" t="s">
        <v>126</v>
      </c>
      <c r="H16" s="171" t="str">
        <f t="shared" si="6"/>
        <v/>
      </c>
      <c r="I16" s="173" t="str">
        <f t="shared" si="3"/>
        <v/>
      </c>
      <c r="J16" s="175" t="s">
        <v>51</v>
      </c>
      <c r="K16" s="171">
        <f t="shared" si="4"/>
        <v>0.2</v>
      </c>
      <c r="L16" s="173" t="str">
        <f t="shared" si="5"/>
        <v>Leve</v>
      </c>
      <c r="M16" s="193">
        <f t="shared" si="8"/>
        <v>0.2</v>
      </c>
      <c r="N16" s="194" t="str">
        <f t="shared" si="7"/>
        <v>Leve</v>
      </c>
      <c r="P16" s="37"/>
      <c r="Q16" s="38"/>
      <c r="R16" s="166"/>
      <c r="S16" s="166"/>
      <c r="T16" s="39"/>
      <c r="V16" s="37"/>
      <c r="W16" s="38"/>
      <c r="X16" s="38" t="s">
        <v>126</v>
      </c>
      <c r="Y16" s="39" t="s">
        <v>126</v>
      </c>
    </row>
    <row r="17" spans="1:14" ht="124.5" customHeight="1" x14ac:dyDescent="0.25">
      <c r="A17" s="24" t="str">
        <f>'2 CONTEXTO E IDENTIFICACIÓN'!A17</f>
        <v>R7</v>
      </c>
      <c r="B17" s="188" t="str">
        <f>+'2 CONTEXTO E IDENTIFICACIÓN'!E17</f>
        <v>Posibilidad de pérdida Reputacional  por quejas masivas de los grupos de valor o de interés  debido a la información no veraz y/o desactualizada en nuestra página web y redes sociales</v>
      </c>
      <c r="C17" s="190">
        <v>2</v>
      </c>
      <c r="D17" s="168" t="str">
        <f t="shared" si="0"/>
        <v>La actividad que conlleva el riesgo se ejecuta como máximos 2 veces por año</v>
      </c>
      <c r="E17" s="169">
        <f t="shared" si="1"/>
        <v>0.2</v>
      </c>
      <c r="F17" s="25" t="str">
        <f t="shared" si="2"/>
        <v>Muy Baja</v>
      </c>
      <c r="G17" s="175" t="s">
        <v>126</v>
      </c>
      <c r="H17" s="171" t="str">
        <f t="shared" si="6"/>
        <v/>
      </c>
      <c r="I17" s="173" t="str">
        <f t="shared" si="3"/>
        <v/>
      </c>
      <c r="J17" s="175" t="s">
        <v>55</v>
      </c>
      <c r="K17" s="171">
        <f t="shared" si="4"/>
        <v>0.6</v>
      </c>
      <c r="L17" s="173" t="str">
        <f t="shared" si="5"/>
        <v>Moderado</v>
      </c>
      <c r="M17" s="193">
        <f t="shared" si="8"/>
        <v>0.6</v>
      </c>
      <c r="N17" s="194" t="str">
        <f t="shared" si="7"/>
        <v>Moderado</v>
      </c>
    </row>
    <row r="18" spans="1:14" ht="73.5" hidden="1" customHeight="1" x14ac:dyDescent="0.25">
      <c r="A18" s="24" t="str">
        <f>'2 CONTEXTO E IDENTIFICACIÓN'!A18</f>
        <v>R8</v>
      </c>
      <c r="B18" s="188">
        <f>+'2 CONTEXTO E IDENTIFICACIÓN'!E18</f>
        <v>0</v>
      </c>
      <c r="C18" s="190"/>
      <c r="D18" s="168" t="str">
        <f t="shared" si="0"/>
        <v/>
      </c>
      <c r="E18" s="169" t="str">
        <f t="shared" si="1"/>
        <v/>
      </c>
      <c r="F18" s="25" t="str">
        <f t="shared" si="2"/>
        <v/>
      </c>
      <c r="G18" s="175"/>
      <c r="H18" s="171" t="str">
        <f t="shared" si="6"/>
        <v/>
      </c>
      <c r="I18" s="173" t="str">
        <f t="shared" si="3"/>
        <v/>
      </c>
      <c r="J18" s="175"/>
      <c r="K18" s="171" t="str">
        <f t="shared" si="4"/>
        <v/>
      </c>
      <c r="L18" s="173" t="str">
        <f t="shared" si="5"/>
        <v/>
      </c>
      <c r="M18" s="193" t="str">
        <f t="shared" si="8"/>
        <v/>
      </c>
      <c r="N18" s="194" t="str">
        <f t="shared" si="7"/>
        <v/>
      </c>
    </row>
    <row r="19" spans="1:14" ht="73.5" hidden="1" customHeight="1" x14ac:dyDescent="0.25">
      <c r="A19" s="24" t="str">
        <f>'2 CONTEXTO E IDENTIFICACIÓN'!A19</f>
        <v>Codigo del Riesgo</v>
      </c>
      <c r="B19" s="188" t="str">
        <f>+'2 CONTEXTO E IDENTIFICACIÓN'!E19</f>
        <v>Observaciones</v>
      </c>
      <c r="C19" s="190"/>
      <c r="D19" s="168" t="str">
        <f t="shared" si="0"/>
        <v/>
      </c>
      <c r="E19" s="169" t="str">
        <f t="shared" si="1"/>
        <v/>
      </c>
      <c r="F19" s="25" t="str">
        <f t="shared" si="2"/>
        <v/>
      </c>
      <c r="G19" s="175"/>
      <c r="H19" s="171" t="str">
        <f t="shared" si="6"/>
        <v/>
      </c>
      <c r="I19" s="173" t="str">
        <f t="shared" si="3"/>
        <v/>
      </c>
      <c r="J19" s="175"/>
      <c r="K19" s="171" t="str">
        <f t="shared" si="4"/>
        <v/>
      </c>
      <c r="L19" s="173" t="str">
        <f t="shared" si="5"/>
        <v/>
      </c>
      <c r="M19" s="193" t="str">
        <f t="shared" si="8"/>
        <v/>
      </c>
      <c r="N19" s="194" t="str">
        <f t="shared" si="7"/>
        <v/>
      </c>
    </row>
    <row r="20" spans="1:14" ht="73.5" hidden="1" customHeight="1" x14ac:dyDescent="0.25">
      <c r="A20" s="24">
        <f>'2 CONTEXTO E IDENTIFICACIÓN'!A20</f>
        <v>0</v>
      </c>
      <c r="B20" s="188" t="str">
        <f>+'2 CONTEXTO E IDENTIFICACIÓN'!E20</f>
        <v>no se ha reportado alteración u omisión de información del proceso de implementación de SETP</v>
      </c>
      <c r="C20" s="190"/>
      <c r="D20" s="168" t="str">
        <f t="shared" si="0"/>
        <v/>
      </c>
      <c r="E20" s="169" t="str">
        <f t="shared" si="1"/>
        <v/>
      </c>
      <c r="F20" s="25" t="str">
        <f t="shared" si="2"/>
        <v/>
      </c>
      <c r="G20" s="175"/>
      <c r="H20" s="171" t="str">
        <f t="shared" si="6"/>
        <v/>
      </c>
      <c r="I20" s="173" t="str">
        <f t="shared" si="3"/>
        <v/>
      </c>
      <c r="J20" s="175"/>
      <c r="K20" s="171" t="str">
        <f t="shared" si="4"/>
        <v/>
      </c>
      <c r="L20" s="173" t="str">
        <f t="shared" si="5"/>
        <v/>
      </c>
      <c r="M20" s="193" t="str">
        <f t="shared" si="8"/>
        <v/>
      </c>
      <c r="N20" s="194" t="str">
        <f t="shared" si="7"/>
        <v/>
      </c>
    </row>
    <row r="21" spans="1:14" ht="73.5" hidden="1" customHeight="1" x14ac:dyDescent="0.25">
      <c r="A21" s="24">
        <f>'2 CONTEXTO E IDENTIFICACIÓN'!A21</f>
        <v>0</v>
      </c>
      <c r="B21" s="188">
        <f>+'2 CONTEXTO E IDENTIFICACIÓN'!E21</f>
        <v>0</v>
      </c>
      <c r="C21" s="190"/>
      <c r="D21" s="168" t="str">
        <f t="shared" si="0"/>
        <v/>
      </c>
      <c r="E21" s="169" t="str">
        <f t="shared" si="1"/>
        <v/>
      </c>
      <c r="F21" s="25" t="str">
        <f t="shared" si="2"/>
        <v/>
      </c>
      <c r="G21" s="175"/>
      <c r="H21" s="171" t="str">
        <f t="shared" si="6"/>
        <v/>
      </c>
      <c r="I21" s="173" t="str">
        <f t="shared" si="3"/>
        <v/>
      </c>
      <c r="J21" s="175"/>
      <c r="K21" s="171" t="str">
        <f t="shared" si="4"/>
        <v/>
      </c>
      <c r="L21" s="173" t="str">
        <f t="shared" si="5"/>
        <v/>
      </c>
      <c r="M21" s="193" t="str">
        <f t="shared" si="8"/>
        <v/>
      </c>
      <c r="N21" s="194" t="str">
        <f t="shared" si="7"/>
        <v/>
      </c>
    </row>
    <row r="22" spans="1:14" ht="73.5" hidden="1" customHeight="1" x14ac:dyDescent="0.25">
      <c r="A22" s="24">
        <f>'2 CONTEXTO E IDENTIFICACIÓN'!A22</f>
        <v>0</v>
      </c>
      <c r="B22" s="188">
        <f>+'2 CONTEXTO E IDENTIFICACIÓN'!E22</f>
        <v>0</v>
      </c>
      <c r="C22" s="190"/>
      <c r="D22" s="168" t="str">
        <f t="shared" si="0"/>
        <v/>
      </c>
      <c r="E22" s="169" t="str">
        <f t="shared" si="1"/>
        <v/>
      </c>
      <c r="F22" s="25" t="str">
        <f t="shared" si="2"/>
        <v/>
      </c>
      <c r="G22" s="175"/>
      <c r="H22" s="171" t="str">
        <f t="shared" si="6"/>
        <v/>
      </c>
      <c r="I22" s="173" t="str">
        <f t="shared" si="3"/>
        <v/>
      </c>
      <c r="J22" s="175"/>
      <c r="K22" s="171" t="str">
        <f t="shared" si="4"/>
        <v/>
      </c>
      <c r="L22" s="173" t="str">
        <f t="shared" si="5"/>
        <v/>
      </c>
      <c r="M22" s="193" t="str">
        <f t="shared" si="8"/>
        <v/>
      </c>
      <c r="N22" s="194" t="str">
        <f t="shared" si="7"/>
        <v/>
      </c>
    </row>
    <row r="23" spans="1:14" ht="73.5" hidden="1" customHeight="1" x14ac:dyDescent="0.25">
      <c r="A23" s="24">
        <f>'2 CONTEXTO E IDENTIFICACIÓN'!A23</f>
        <v>0</v>
      </c>
      <c r="B23" s="188">
        <f>+'2 CONTEXTO E IDENTIFICACIÓN'!E23</f>
        <v>0</v>
      </c>
      <c r="C23" s="190"/>
      <c r="D23" s="168" t="str">
        <f t="shared" si="0"/>
        <v/>
      </c>
      <c r="E23" s="169" t="str">
        <f t="shared" si="1"/>
        <v/>
      </c>
      <c r="F23" s="25" t="str">
        <f t="shared" si="2"/>
        <v/>
      </c>
      <c r="G23" s="175"/>
      <c r="H23" s="171" t="str">
        <f t="shared" si="6"/>
        <v/>
      </c>
      <c r="I23" s="173" t="str">
        <f t="shared" si="3"/>
        <v/>
      </c>
      <c r="J23" s="175"/>
      <c r="K23" s="171" t="str">
        <f t="shared" si="4"/>
        <v/>
      </c>
      <c r="L23" s="173" t="str">
        <f t="shared" si="5"/>
        <v/>
      </c>
      <c r="M23" s="193" t="str">
        <f t="shared" si="8"/>
        <v/>
      </c>
      <c r="N23" s="194" t="str">
        <f t="shared" si="7"/>
        <v/>
      </c>
    </row>
    <row r="24" spans="1:14" ht="73.5" hidden="1" customHeight="1" x14ac:dyDescent="0.25">
      <c r="A24" s="24">
        <f>'2 CONTEXTO E IDENTIFICACIÓN'!A24</f>
        <v>0</v>
      </c>
      <c r="B24" s="188">
        <f>+'2 CONTEXTO E IDENTIFICACIÓN'!E24</f>
        <v>0</v>
      </c>
      <c r="C24" s="190"/>
      <c r="D24" s="168" t="str">
        <f t="shared" si="0"/>
        <v/>
      </c>
      <c r="E24" s="169" t="str">
        <f t="shared" si="1"/>
        <v/>
      </c>
      <c r="F24" s="25" t="str">
        <f t="shared" si="2"/>
        <v/>
      </c>
      <c r="G24" s="175"/>
      <c r="H24" s="171" t="str">
        <f t="shared" si="6"/>
        <v/>
      </c>
      <c r="I24" s="173" t="str">
        <f t="shared" si="3"/>
        <v/>
      </c>
      <c r="J24" s="175"/>
      <c r="K24" s="171" t="str">
        <f t="shared" si="4"/>
        <v/>
      </c>
      <c r="L24" s="173" t="str">
        <f t="shared" si="5"/>
        <v/>
      </c>
      <c r="M24" s="193" t="str">
        <f t="shared" si="8"/>
        <v/>
      </c>
      <c r="N24" s="194" t="str">
        <f t="shared" si="7"/>
        <v/>
      </c>
    </row>
    <row r="25" spans="1:14" ht="73.5" hidden="1" customHeight="1" x14ac:dyDescent="0.25">
      <c r="A25" s="24">
        <f>'2 CONTEXTO E IDENTIFICACIÓN'!A25</f>
        <v>0</v>
      </c>
      <c r="B25" s="188" t="str">
        <f>+'2 CONTEXTO E IDENTIFICACIÓN'!E25</f>
        <v>No se ha utilizado la información para beneficiar a personas cercanas, se ha respetado el acuerdo de confidencialidad</v>
      </c>
      <c r="C25" s="190"/>
      <c r="D25" s="168" t="str">
        <f t="shared" si="0"/>
        <v/>
      </c>
      <c r="E25" s="169" t="str">
        <f t="shared" si="1"/>
        <v/>
      </c>
      <c r="F25" s="25" t="str">
        <f t="shared" si="2"/>
        <v/>
      </c>
      <c r="G25" s="175"/>
      <c r="H25" s="171" t="str">
        <f t="shared" si="6"/>
        <v/>
      </c>
      <c r="I25" s="173" t="str">
        <f t="shared" si="3"/>
        <v/>
      </c>
      <c r="J25" s="175"/>
      <c r="K25" s="171" t="str">
        <f t="shared" si="4"/>
        <v/>
      </c>
      <c r="L25" s="173" t="str">
        <f t="shared" si="5"/>
        <v/>
      </c>
      <c r="M25" s="193" t="str">
        <f t="shared" si="8"/>
        <v/>
      </c>
      <c r="N25" s="194" t="str">
        <f t="shared" si="7"/>
        <v/>
      </c>
    </row>
    <row r="26" spans="1:14" ht="73.5" hidden="1" customHeight="1" x14ac:dyDescent="0.25">
      <c r="A26" s="24">
        <f>'2 CONTEXTO E IDENTIFICACIÓN'!A26</f>
        <v>0</v>
      </c>
      <c r="B26" s="188">
        <f>+'2 CONTEXTO E IDENTIFICACIÓN'!E26</f>
        <v>0</v>
      </c>
      <c r="C26" s="190"/>
      <c r="D26" s="168" t="str">
        <f t="shared" si="0"/>
        <v/>
      </c>
      <c r="E26" s="169" t="str">
        <f t="shared" si="1"/>
        <v/>
      </c>
      <c r="F26" s="25" t="str">
        <f t="shared" si="2"/>
        <v/>
      </c>
      <c r="G26" s="175"/>
      <c r="H26" s="171" t="str">
        <f t="shared" si="6"/>
        <v/>
      </c>
      <c r="I26" s="173" t="str">
        <f t="shared" si="3"/>
        <v/>
      </c>
      <c r="J26" s="175"/>
      <c r="K26" s="171" t="str">
        <f t="shared" si="4"/>
        <v/>
      </c>
      <c r="L26" s="173" t="str">
        <f t="shared" si="5"/>
        <v/>
      </c>
      <c r="M26" s="193" t="str">
        <f t="shared" si="8"/>
        <v/>
      </c>
      <c r="N26" s="194" t="str">
        <f t="shared" si="7"/>
        <v/>
      </c>
    </row>
    <row r="27" spans="1:14" ht="73.5" hidden="1" customHeight="1" x14ac:dyDescent="0.25">
      <c r="A27" s="24">
        <f>'2 CONTEXTO E IDENTIFICACIÓN'!A27</f>
        <v>0</v>
      </c>
      <c r="B27" s="188">
        <f>+'2 CONTEXTO E IDENTIFICACIÓN'!E27</f>
        <v>0</v>
      </c>
      <c r="C27" s="190"/>
      <c r="D27" s="168" t="str">
        <f t="shared" si="0"/>
        <v/>
      </c>
      <c r="E27" s="169" t="str">
        <f t="shared" si="1"/>
        <v/>
      </c>
      <c r="F27" s="25" t="str">
        <f t="shared" si="2"/>
        <v/>
      </c>
      <c r="G27" s="175"/>
      <c r="H27" s="171" t="str">
        <f t="shared" si="6"/>
        <v/>
      </c>
      <c r="I27" s="173" t="str">
        <f t="shared" si="3"/>
        <v/>
      </c>
      <c r="J27" s="175"/>
      <c r="K27" s="171" t="str">
        <f t="shared" si="4"/>
        <v/>
      </c>
      <c r="L27" s="173" t="str">
        <f t="shared" si="5"/>
        <v/>
      </c>
      <c r="M27" s="193" t="str">
        <f t="shared" si="8"/>
        <v/>
      </c>
      <c r="N27" s="194" t="str">
        <f t="shared" si="7"/>
        <v/>
      </c>
    </row>
    <row r="28" spans="1:14" ht="73.5" hidden="1" customHeight="1" x14ac:dyDescent="0.25">
      <c r="A28" s="24">
        <f>'2 CONTEXTO E IDENTIFICACIÓN'!A28</f>
        <v>0</v>
      </c>
      <c r="B28" s="188">
        <f>+'2 CONTEXTO E IDENTIFICACIÓN'!E28</f>
        <v>0</v>
      </c>
      <c r="C28" s="190"/>
      <c r="D28" s="168" t="str">
        <f t="shared" si="0"/>
        <v/>
      </c>
      <c r="E28" s="169" t="str">
        <f t="shared" si="1"/>
        <v/>
      </c>
      <c r="F28" s="25" t="str">
        <f t="shared" si="2"/>
        <v/>
      </c>
      <c r="G28" s="175"/>
      <c r="H28" s="171" t="str">
        <f t="shared" si="6"/>
        <v/>
      </c>
      <c r="I28" s="173" t="str">
        <f t="shared" si="3"/>
        <v/>
      </c>
      <c r="J28" s="175"/>
      <c r="K28" s="171" t="str">
        <f t="shared" si="4"/>
        <v/>
      </c>
      <c r="L28" s="173" t="str">
        <f t="shared" si="5"/>
        <v/>
      </c>
      <c r="M28" s="193" t="str">
        <f t="shared" si="8"/>
        <v/>
      </c>
      <c r="N28" s="194" t="str">
        <f t="shared" si="7"/>
        <v/>
      </c>
    </row>
    <row r="29" spans="1:14" ht="73.5" hidden="1" customHeight="1" x14ac:dyDescent="0.25">
      <c r="A29" s="24">
        <f>'2 CONTEXTO E IDENTIFICACIÓN'!A29</f>
        <v>0</v>
      </c>
      <c r="B29" s="188">
        <f>+'2 CONTEXTO E IDENTIFICACIÓN'!E29</f>
        <v>0</v>
      </c>
      <c r="C29" s="190"/>
      <c r="D29" s="168" t="str">
        <f t="shared" si="0"/>
        <v/>
      </c>
      <c r="E29" s="169" t="str">
        <f t="shared" si="1"/>
        <v/>
      </c>
      <c r="F29" s="25" t="str">
        <f t="shared" si="2"/>
        <v/>
      </c>
      <c r="G29" s="175"/>
      <c r="H29" s="171" t="str">
        <f t="shared" si="6"/>
        <v/>
      </c>
      <c r="I29" s="173" t="str">
        <f t="shared" si="3"/>
        <v/>
      </c>
      <c r="J29" s="175"/>
      <c r="K29" s="171" t="str">
        <f t="shared" si="4"/>
        <v/>
      </c>
      <c r="L29" s="173" t="str">
        <f t="shared" si="5"/>
        <v/>
      </c>
      <c r="M29" s="193" t="str">
        <f t="shared" si="8"/>
        <v/>
      </c>
      <c r="N29" s="194" t="str">
        <f t="shared" si="7"/>
        <v/>
      </c>
    </row>
    <row r="30" spans="1:14" ht="73.5" hidden="1" customHeight="1" thickBot="1" x14ac:dyDescent="0.3">
      <c r="A30" s="40">
        <f>'2 CONTEXTO E IDENTIFICACIÓN'!A30</f>
        <v>0</v>
      </c>
      <c r="B30" s="188" t="str">
        <f>+'2 CONTEXTO E IDENTIFICACIÓN'!E30</f>
        <v>La información se brinda de manera General a todos los medios y periodistas, no se tienen privilegios con nungún medio informativo</v>
      </c>
      <c r="C30" s="191"/>
      <c r="D30" s="177" t="str">
        <f t="shared" si="0"/>
        <v/>
      </c>
      <c r="E30" s="170" t="str">
        <f t="shared" si="1"/>
        <v/>
      </c>
      <c r="F30" s="41" t="str">
        <f t="shared" si="2"/>
        <v/>
      </c>
      <c r="G30" s="176"/>
      <c r="H30" s="172" t="str">
        <f t="shared" si="6"/>
        <v/>
      </c>
      <c r="I30" s="174" t="str">
        <f t="shared" si="3"/>
        <v/>
      </c>
      <c r="J30" s="176"/>
      <c r="K30" s="172" t="str">
        <f t="shared" si="4"/>
        <v/>
      </c>
      <c r="L30" s="174" t="str">
        <f t="shared" si="5"/>
        <v/>
      </c>
      <c r="M30" s="195" t="str">
        <f t="shared" si="8"/>
        <v/>
      </c>
      <c r="N30" s="196" t="str">
        <f t="shared" si="7"/>
        <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118" priority="1" operator="equal">
      <formula>$T$11</formula>
    </cfRule>
    <cfRule type="cellIs" dxfId="117" priority="2" operator="equal">
      <formula>$T$12</formula>
    </cfRule>
    <cfRule type="cellIs" dxfId="116" priority="3" operator="equal">
      <formula>$T$13</formula>
    </cfRule>
    <cfRule type="cellIs" dxfId="115" priority="4" operator="equal">
      <formula>$T$14</formula>
    </cfRule>
    <cfRule type="cellIs" dxfId="114" priority="5" operator="equal">
      <formula>$T$15</formula>
    </cfRule>
  </conditionalFormatting>
  <conditionalFormatting sqref="F11:F30">
    <cfRule type="cellIs" dxfId="113" priority="163" operator="equal">
      <formula>$P$15</formula>
    </cfRule>
    <cfRule type="cellIs" dxfId="112" priority="159" operator="equal">
      <formula>$P$11</formula>
    </cfRule>
    <cfRule type="cellIs" dxfId="111" priority="160" operator="equal">
      <formula>$P$12</formula>
    </cfRule>
    <cfRule type="cellIs" dxfId="110" priority="161" operator="equal">
      <formula>$P$13</formula>
    </cfRule>
    <cfRule type="cellIs" dxfId="109" priority="162" operator="equal">
      <formula>$P$14</formula>
    </cfRule>
  </conditionalFormatting>
  <conditionalFormatting sqref="H11:H30">
    <cfRule type="cellIs" dxfId="108" priority="77" operator="equal">
      <formula>$W$12</formula>
    </cfRule>
    <cfRule type="cellIs" dxfId="107" priority="78" operator="equal">
      <formula>$W$13</formula>
    </cfRule>
    <cfRule type="cellIs" dxfId="106" priority="79" operator="equal">
      <formula>$W$14</formula>
    </cfRule>
    <cfRule type="cellIs" dxfId="105" priority="80" operator="equal">
      <formula>$W$15</formula>
    </cfRule>
    <cfRule type="cellIs" dxfId="104" priority="76" operator="equal">
      <formula>$W$11</formula>
    </cfRule>
  </conditionalFormatting>
  <conditionalFormatting sqref="I11:J30">
    <cfRule type="cellIs" dxfId="103" priority="81" operator="equal">
      <formula>$V$11</formula>
    </cfRule>
    <cfRule type="cellIs" dxfId="102" priority="82" operator="equal">
      <formula>$V$12</formula>
    </cfRule>
    <cfRule type="cellIs" dxfId="101" priority="83" operator="equal">
      <formula>$V$13</formula>
    </cfRule>
    <cfRule type="cellIs" dxfId="100" priority="84" operator="equal">
      <formula>$V$14</formula>
    </cfRule>
    <cfRule type="cellIs" dxfId="99" priority="85" operator="equal">
      <formula>$V$15</formula>
    </cfRule>
  </conditionalFormatting>
  <conditionalFormatting sqref="K11:K30">
    <cfRule type="cellIs" dxfId="98" priority="61" operator="equal">
      <formula>$W$11</formula>
    </cfRule>
    <cfRule type="cellIs" dxfId="97" priority="62" operator="equal">
      <formula>$W$12</formula>
    </cfRule>
    <cfRule type="cellIs" dxfId="96" priority="63" operator="equal">
      <formula>$W$13</formula>
    </cfRule>
    <cfRule type="cellIs" dxfId="95" priority="64" operator="equal">
      <formula>$W$14</formula>
    </cfRule>
    <cfRule type="cellIs" dxfId="94" priority="65" operator="equal">
      <formula>$W$15</formula>
    </cfRule>
  </conditionalFormatting>
  <conditionalFormatting sqref="L11:L30">
    <cfRule type="cellIs" dxfId="93" priority="96" operator="equal">
      <formula>$V$11</formula>
    </cfRule>
    <cfRule type="cellIs" dxfId="92" priority="97" operator="equal">
      <formula>$V$12</formula>
    </cfRule>
    <cfRule type="cellIs" dxfId="91" priority="98" operator="equal">
      <formula>$V$13</formula>
    </cfRule>
    <cfRule type="cellIs" dxfId="90" priority="99" operator="equal">
      <formula>$V$14</formula>
    </cfRule>
    <cfRule type="cellIs" dxfId="89" priority="100" operator="equal">
      <formula>$V$15</formula>
    </cfRule>
  </conditionalFormatting>
  <conditionalFormatting sqref="M11:M30">
    <cfRule type="cellIs" dxfId="88" priority="6" operator="equal">
      <formula>$W$11</formula>
    </cfRule>
    <cfRule type="cellIs" dxfId="87" priority="7" operator="equal">
      <formula>$W$12</formula>
    </cfRule>
    <cfRule type="cellIs" dxfId="86" priority="8" operator="equal">
      <formula>$W$13</formula>
    </cfRule>
    <cfRule type="cellIs" dxfId="85" priority="9" operator="equal">
      <formula>$W$14</formula>
    </cfRule>
    <cfRule type="cellIs" dxfId="84" priority="10" operator="equal">
      <formula>$W$15</formula>
    </cfRule>
  </conditionalFormatting>
  <conditionalFormatting sqref="N11:N30">
    <cfRule type="cellIs" dxfId="83" priority="31" operator="equal">
      <formula>$V$11</formula>
    </cfRule>
    <cfRule type="cellIs" dxfId="82" priority="32" operator="equal">
      <formula>$V$12</formula>
    </cfRule>
    <cfRule type="cellIs" dxfId="81" priority="33" operator="equal">
      <formula>$V$13</formula>
    </cfRule>
    <cfRule type="cellIs" dxfId="80" priority="34" operator="equal">
      <formula>$V$14</formula>
    </cfRule>
    <cfRule type="cellIs" dxfId="79"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30">
      <formula1>Afectación_Económica</formula1>
    </dataValidation>
    <dataValidation type="list" allowBlank="1" showInputMessage="1" showErrorMessage="1" sqref="J11:J3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Normal="100" workbookViewId="0">
      <pane xSplit="1" ySplit="10" topLeftCell="B14" activePane="bottomRight" state="frozen"/>
      <selection pane="topRight" activeCell="B1" sqref="B1"/>
      <selection pane="bottomLeft" activeCell="A7" sqref="A7"/>
      <selection pane="bottomRight" activeCell="B17" sqref="B17"/>
    </sheetView>
  </sheetViews>
  <sheetFormatPr baseColWidth="10" defaultColWidth="14.28515625" defaultRowHeight="12.75" x14ac:dyDescent="0.25"/>
  <cols>
    <col min="1" max="1" width="12.85546875" style="72" customWidth="1" collapsed="1"/>
    <col min="2" max="2" width="29.42578125" style="77" customWidth="1" collapsed="1"/>
    <col min="3" max="3" width="21.28515625" style="72" customWidth="1" collapsed="1"/>
    <col min="4" max="4" width="12.42578125" style="77" customWidth="1" collapsed="1"/>
    <col min="5" max="5" width="21" style="77" customWidth="1" collapsed="1"/>
    <col min="6" max="6" width="3.85546875" style="77" customWidth="1" collapsed="1"/>
    <col min="7" max="7" width="7.42578125" style="77" customWidth="1" collapsed="1"/>
    <col min="8" max="8" width="14" style="77" customWidth="1" collapsed="1"/>
    <col min="9" max="9" width="21.7109375" style="77" customWidth="1" collapsed="1"/>
    <col min="10" max="13" width="12.42578125" style="77" customWidth="1" collapsed="1"/>
    <col min="14" max="14" width="3.85546875" style="77" customWidth="1" collapsed="1"/>
    <col min="15" max="15" width="4.85546875" style="72" customWidth="1" collapsed="1"/>
    <col min="16" max="16" width="6.42578125" style="72" customWidth="1" collapsed="1"/>
    <col min="17" max="17" width="11" style="72" bestFit="1" customWidth="1" collapsed="1"/>
    <col min="18" max="22" width="12" style="72" customWidth="1" collapsed="1"/>
    <col min="23" max="27" width="11.42578125" style="72" customWidth="1" collapsed="1"/>
    <col min="28" max="28" width="5.5703125" style="72" bestFit="1" customWidth="1" collapsed="1"/>
    <col min="29" max="29" width="26.85546875" style="72" customWidth="1" collapsed="1"/>
    <col min="30" max="34" width="22.85546875" style="77" customWidth="1" collapsed="1"/>
    <col min="35" max="35" width="23.42578125" style="72" customWidth="1" collapsed="1"/>
    <col min="36" max="263" width="11.42578125" style="72" customWidth="1" collapsed="1"/>
    <col min="264" max="264" width="12.7109375" style="72" customWidth="1" collapsed="1"/>
    <col min="265" max="265" width="47" style="72" customWidth="1" collapsed="1"/>
    <col min="266" max="266" width="35" style="72" customWidth="1" collapsed="1"/>
    <col min="267" max="16384" width="14.28515625" style="72" collapsed="1"/>
  </cols>
  <sheetData>
    <row r="1" spans="1:36" ht="15" customHeight="1" x14ac:dyDescent="0.25">
      <c r="A1" s="405"/>
      <c r="B1" s="396" t="str">
        <f>+'2 CONTEXTO E IDENTIFICACIÓN'!B1</f>
        <v>MAPA RIESGOS OPERATIVOS  POR PROCESOS</v>
      </c>
      <c r="C1" s="396"/>
      <c r="D1" s="396"/>
      <c r="E1" s="296" t="str">
        <f>+'2 CONTEXTO E IDENTIFICACIÓN'!I1</f>
        <v xml:space="preserve">Código: </v>
      </c>
    </row>
    <row r="2" spans="1:36" ht="15" customHeight="1" x14ac:dyDescent="0.25">
      <c r="A2" s="405"/>
      <c r="B2" s="396"/>
      <c r="C2" s="396"/>
      <c r="D2" s="396"/>
      <c r="E2" s="296" t="str">
        <f>+'2 CONTEXTO E IDENTIFICACIÓN'!I2</f>
        <v xml:space="preserve">Fecha: </v>
      </c>
    </row>
    <row r="3" spans="1:36" s="60" customFormat="1" ht="15" customHeight="1" x14ac:dyDescent="0.2">
      <c r="A3" s="405"/>
      <c r="B3" s="396"/>
      <c r="C3" s="396"/>
      <c r="D3" s="396"/>
      <c r="E3" s="296" t="str">
        <f>+'2 CONTEXTO E IDENTIFICACIÓN'!I3</f>
        <v>Versión: 001</v>
      </c>
      <c r="H3" s="77"/>
      <c r="I3" s="77"/>
      <c r="J3" s="77"/>
      <c r="K3" s="77"/>
      <c r="L3" s="77"/>
      <c r="M3" s="77"/>
      <c r="AD3" s="61"/>
      <c r="AE3" s="61"/>
      <c r="AF3" s="61"/>
      <c r="AG3" s="61"/>
      <c r="AH3" s="61"/>
    </row>
    <row r="4" spans="1:36" s="60" customFormat="1" ht="15" customHeight="1" x14ac:dyDescent="0.2">
      <c r="A4" s="406"/>
      <c r="B4" s="396"/>
      <c r="C4" s="396"/>
      <c r="D4" s="396"/>
      <c r="E4" s="296" t="str">
        <f>+'2 CONTEXTO E IDENTIFICACIÓN'!I4</f>
        <v>Página:</v>
      </c>
      <c r="F4" s="62"/>
      <c r="G4" s="62"/>
      <c r="H4" s="77"/>
      <c r="I4" s="77"/>
      <c r="J4" s="77"/>
      <c r="K4" s="77"/>
      <c r="L4" s="77"/>
      <c r="M4" s="77"/>
      <c r="N4" s="62"/>
      <c r="AD4" s="61"/>
      <c r="AE4" s="61"/>
      <c r="AF4" s="61"/>
      <c r="AG4" s="61"/>
      <c r="AH4" s="61"/>
    </row>
    <row r="5" spans="1:36" s="60" customFormat="1" ht="13.5" customHeight="1" x14ac:dyDescent="0.25">
      <c r="A5" s="64"/>
      <c r="B5" s="62"/>
      <c r="C5" s="44"/>
      <c r="D5" s="63"/>
      <c r="E5" s="62"/>
      <c r="F5" s="62"/>
      <c r="G5" s="62"/>
      <c r="H5" s="77"/>
      <c r="I5" s="77"/>
      <c r="J5" s="77"/>
      <c r="K5" s="77"/>
      <c r="L5" s="77"/>
      <c r="M5" s="77"/>
      <c r="N5" s="62"/>
      <c r="AD5" s="61"/>
      <c r="AE5" s="61"/>
      <c r="AF5" s="61"/>
      <c r="AG5" s="61"/>
      <c r="AH5" s="61"/>
    </row>
    <row r="6" spans="1:36" s="60" customFormat="1" ht="15" x14ac:dyDescent="0.2">
      <c r="A6" s="15" t="s">
        <v>139</v>
      </c>
      <c r="B6" s="392" t="str">
        <f>+IF('2 CONTEXTO E IDENTIFICACIÓN'!$B$6="","",'2 CONTEXTO E IDENTIFICACIÓN'!$B$6)</f>
        <v>Peoceso Área Comunicaciones</v>
      </c>
      <c r="C6" s="392"/>
      <c r="D6" s="392"/>
      <c r="E6" s="392"/>
      <c r="H6" s="77"/>
      <c r="I6" s="77"/>
      <c r="J6" s="77"/>
      <c r="K6" s="77"/>
      <c r="L6" s="77"/>
      <c r="M6" s="77"/>
      <c r="AD6" s="61"/>
      <c r="AE6" s="61"/>
      <c r="AF6" s="61"/>
      <c r="AG6" s="61"/>
      <c r="AH6" s="61"/>
    </row>
    <row r="7" spans="1:36" s="60" customFormat="1" ht="14.45" thickBot="1" x14ac:dyDescent="0.3">
      <c r="A7" s="205"/>
      <c r="B7" s="204"/>
      <c r="C7" s="205"/>
      <c r="D7" s="204"/>
      <c r="AD7" s="61"/>
      <c r="AE7" s="61"/>
      <c r="AF7" s="61"/>
      <c r="AG7" s="61"/>
      <c r="AH7" s="61"/>
    </row>
    <row r="8" spans="1:36" s="60" customFormat="1" ht="14.45" thickBot="1" x14ac:dyDescent="0.3">
      <c r="A8" s="205"/>
      <c r="B8" s="204"/>
      <c r="C8" s="204"/>
      <c r="D8" s="63"/>
      <c r="G8" s="402" t="s">
        <v>19</v>
      </c>
      <c r="H8" s="403"/>
      <c r="I8" s="403"/>
      <c r="J8" s="403"/>
      <c r="K8" s="403"/>
      <c r="L8" s="403"/>
      <c r="M8" s="404"/>
      <c r="O8" s="65"/>
      <c r="P8" s="65"/>
      <c r="Q8" s="66"/>
      <c r="R8" s="394" t="s">
        <v>72</v>
      </c>
      <c r="S8" s="394"/>
      <c r="T8" s="394"/>
      <c r="U8" s="394"/>
      <c r="V8" s="395"/>
      <c r="AD8" s="61"/>
      <c r="AE8" s="61"/>
      <c r="AF8" s="61"/>
      <c r="AG8" s="61"/>
      <c r="AH8" s="61"/>
    </row>
    <row r="9" spans="1:36" x14ac:dyDescent="0.25">
      <c r="A9" s="67"/>
      <c r="B9" s="68"/>
      <c r="C9" s="397" t="s">
        <v>74</v>
      </c>
      <c r="D9" s="397"/>
      <c r="E9" s="397"/>
      <c r="F9" s="69"/>
      <c r="G9" s="70"/>
      <c r="H9" s="71"/>
      <c r="I9" s="394" t="s">
        <v>72</v>
      </c>
      <c r="J9" s="394"/>
      <c r="K9" s="394"/>
      <c r="L9" s="394"/>
      <c r="M9" s="395"/>
      <c r="N9" s="69"/>
      <c r="O9" s="73"/>
      <c r="P9" s="73"/>
      <c r="R9" s="74">
        <v>0.2</v>
      </c>
      <c r="S9" s="74">
        <v>0.4</v>
      </c>
      <c r="T9" s="74">
        <v>0.6</v>
      </c>
      <c r="U9" s="74">
        <v>0.8</v>
      </c>
      <c r="V9" s="75">
        <v>1</v>
      </c>
      <c r="W9" s="76"/>
      <c r="X9" s="76"/>
      <c r="Y9" s="76"/>
      <c r="Z9" s="76"/>
      <c r="AA9" s="76"/>
      <c r="AB9" s="76"/>
      <c r="AC9" s="76"/>
    </row>
    <row r="10" spans="1:36" ht="25.5" x14ac:dyDescent="0.2">
      <c r="A10" s="78" t="s">
        <v>0</v>
      </c>
      <c r="B10" s="79" t="s">
        <v>1</v>
      </c>
      <c r="C10" s="80" t="s">
        <v>2</v>
      </c>
      <c r="D10" s="80" t="s">
        <v>4</v>
      </c>
      <c r="E10" s="81" t="s">
        <v>108</v>
      </c>
      <c r="F10" s="69"/>
      <c r="G10" s="73"/>
      <c r="H10" s="82"/>
      <c r="I10" s="83" t="s">
        <v>50</v>
      </c>
      <c r="J10" s="83" t="s">
        <v>7</v>
      </c>
      <c r="K10" s="83" t="s">
        <v>5</v>
      </c>
      <c r="L10" s="83" t="s">
        <v>6</v>
      </c>
      <c r="M10" s="84" t="s">
        <v>58</v>
      </c>
      <c r="N10" s="69"/>
      <c r="O10" s="73"/>
      <c r="P10" s="73"/>
      <c r="Q10" s="85"/>
      <c r="R10" s="86" t="s">
        <v>50</v>
      </c>
      <c r="S10" s="86" t="s">
        <v>7</v>
      </c>
      <c r="T10" s="86" t="s">
        <v>5</v>
      </c>
      <c r="U10" s="86" t="s">
        <v>6</v>
      </c>
      <c r="V10" s="87" t="s">
        <v>58</v>
      </c>
      <c r="Y10" s="76"/>
      <c r="Z10" s="76"/>
      <c r="AA10" s="88"/>
      <c r="AB10" s="88"/>
      <c r="AC10" s="88"/>
      <c r="AD10" s="88"/>
      <c r="AE10" s="88"/>
      <c r="AF10" s="88"/>
      <c r="AG10" s="88"/>
      <c r="AH10" s="88"/>
      <c r="AI10" s="88"/>
      <c r="AJ10" s="88"/>
    </row>
    <row r="11" spans="1:36" ht="33.75" customHeight="1" x14ac:dyDescent="0.2">
      <c r="A11" s="89" t="str">
        <f>'2 CONTEXTO E IDENTIFICACIÓN'!A11</f>
        <v>R1</v>
      </c>
      <c r="B11" s="90" t="str">
        <f>+'2 CONTEXTO E IDENTIFICACIÓN'!E11</f>
        <v>Posibilidad de pérdida Reputacional Por bloqueo de un canal de comunicación externo  debido al inadecuado manejo en las comunicaciones</v>
      </c>
      <c r="C11" s="91" t="str">
        <f>+'3 PROBABIL E IMPACTO INHERENTE'!F11</f>
        <v>Muy Baja</v>
      </c>
      <c r="D11" s="91" t="str">
        <f>+'3 PROBABIL E IMPACTO INHERENTE'!N11</f>
        <v>Leve</v>
      </c>
      <c r="E11" s="90"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2"/>
      <c r="G11" s="400" t="s">
        <v>39</v>
      </c>
      <c r="H11" s="83" t="s">
        <v>47</v>
      </c>
      <c r="I11" s="93"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3"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3"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3"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4"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2"/>
      <c r="O11" s="398" t="s">
        <v>39</v>
      </c>
      <c r="P11" s="95">
        <v>1</v>
      </c>
      <c r="Q11" s="86" t="s">
        <v>47</v>
      </c>
      <c r="R11" s="93" t="s">
        <v>70</v>
      </c>
      <c r="S11" s="93" t="s">
        <v>70</v>
      </c>
      <c r="T11" s="93" t="s">
        <v>70</v>
      </c>
      <c r="U11" s="93" t="s">
        <v>70</v>
      </c>
      <c r="V11" s="94" t="s">
        <v>69</v>
      </c>
      <c r="Y11" s="76"/>
      <c r="Z11" s="76"/>
      <c r="AA11" s="88"/>
      <c r="AB11" s="88"/>
      <c r="AC11" s="88"/>
      <c r="AD11" s="96"/>
      <c r="AE11" s="96"/>
      <c r="AF11" s="96"/>
      <c r="AG11" s="96"/>
      <c r="AH11" s="96"/>
      <c r="AI11" s="88"/>
      <c r="AJ11" s="88"/>
    </row>
    <row r="12" spans="1:36" ht="33.75" customHeight="1" x14ac:dyDescent="0.2">
      <c r="A12" s="89" t="str">
        <f>'2 CONTEXTO E IDENTIFICACIÓN'!A12</f>
        <v>R2</v>
      </c>
      <c r="B12" s="90" t="str">
        <f>+'2 CONTEXTO E IDENTIFICACIÓN'!E12</f>
        <v>Posibilidad de pérdida Reputacional por demanda de los grupos de valor  debido a la publicación de información clasificada</v>
      </c>
      <c r="C12" s="91" t="str">
        <f>+'3 PROBABIL E IMPACTO INHERENTE'!F12</f>
        <v>Muy Baja</v>
      </c>
      <c r="D12" s="91" t="str">
        <f>+'3 PROBABIL E IMPACTO INHERENTE'!N12</f>
        <v>Moderado</v>
      </c>
      <c r="E12" s="90"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2"/>
      <c r="G12" s="400"/>
      <c r="H12" s="83" t="s">
        <v>46</v>
      </c>
      <c r="I12" s="97"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97"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3"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3"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4"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2"/>
      <c r="O12" s="398"/>
      <c r="P12" s="95">
        <v>0.8</v>
      </c>
      <c r="Q12" s="86" t="s">
        <v>46</v>
      </c>
      <c r="R12" s="97" t="s">
        <v>5</v>
      </c>
      <c r="S12" s="97" t="s">
        <v>5</v>
      </c>
      <c r="T12" s="93" t="s">
        <v>70</v>
      </c>
      <c r="U12" s="93" t="s">
        <v>70</v>
      </c>
      <c r="V12" s="94" t="s">
        <v>69</v>
      </c>
      <c r="Y12" s="76"/>
      <c r="Z12" s="76"/>
      <c r="AA12" s="88"/>
      <c r="AB12" s="98"/>
      <c r="AC12" s="99"/>
      <c r="AD12" s="96"/>
      <c r="AE12" s="96"/>
      <c r="AF12" s="96"/>
      <c r="AG12" s="96"/>
      <c r="AH12" s="96"/>
      <c r="AI12" s="88"/>
      <c r="AJ12" s="88"/>
    </row>
    <row r="13" spans="1:36" ht="33.75" customHeight="1" x14ac:dyDescent="0.2">
      <c r="A13" s="89" t="str">
        <f>'2 CONTEXTO E IDENTIFICACIÓN'!A13</f>
        <v>R3</v>
      </c>
      <c r="B13" s="90" t="str">
        <f>+'2 CONTEXTO E IDENTIFICACIÓN'!E13</f>
        <v>Posibilidad de pérdida Reputacional  por denuncias o reclamaciones masivas  debido a la falta de claridad en el contenido de las comunicaciones que pueden generar múltiples interpretaciones</v>
      </c>
      <c r="C13" s="91" t="str">
        <f>+'3 PROBABIL E IMPACTO INHERENTE'!F13</f>
        <v>Muy Baja</v>
      </c>
      <c r="D13" s="91" t="str">
        <f>+'3 PROBABIL E IMPACTO INHERENTE'!N13</f>
        <v>Leve</v>
      </c>
      <c r="E13" s="90"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Bajo</v>
      </c>
      <c r="F13" s="92"/>
      <c r="G13" s="400"/>
      <c r="H13" s="83" t="s">
        <v>44</v>
      </c>
      <c r="I13" s="97"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97"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97"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3"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4"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2"/>
      <c r="O13" s="398"/>
      <c r="P13" s="95">
        <v>0.6</v>
      </c>
      <c r="Q13" s="86" t="s">
        <v>44</v>
      </c>
      <c r="R13" s="97" t="s">
        <v>5</v>
      </c>
      <c r="S13" s="97" t="s">
        <v>5</v>
      </c>
      <c r="T13" s="97" t="s">
        <v>5</v>
      </c>
      <c r="U13" s="93" t="s">
        <v>70</v>
      </c>
      <c r="V13" s="94" t="s">
        <v>69</v>
      </c>
      <c r="Y13" s="76"/>
      <c r="Z13" s="76"/>
      <c r="AA13" s="88"/>
      <c r="AB13" s="98"/>
      <c r="AC13" s="99"/>
      <c r="AD13" s="96"/>
      <c r="AE13" s="96"/>
      <c r="AF13" s="96"/>
      <c r="AG13" s="96"/>
      <c r="AH13" s="100"/>
      <c r="AI13" s="88"/>
      <c r="AJ13" s="88"/>
    </row>
    <row r="14" spans="1:36" ht="33.75" customHeight="1" x14ac:dyDescent="0.2">
      <c r="A14" s="89" t="str">
        <f>'2 CONTEXTO E IDENTIFICACIÓN'!A14</f>
        <v>R4</v>
      </c>
      <c r="B14" s="90" t="str">
        <f>+'2 CONTEXTO E IDENTIFICACIÓN'!E14</f>
        <v>Posibilidad de pérdida Reputacional por quejas de grupos de valor  debido a pérdida de integridad de la información cuando personal no autorizado realiza publicaciones en las redes o modifica contenido</v>
      </c>
      <c r="C14" s="91" t="str">
        <f>+'3 PROBABIL E IMPACTO INHERENTE'!F14</f>
        <v>Muy Baja</v>
      </c>
      <c r="D14" s="91" t="str">
        <f>+'3 PROBABIL E IMPACTO INHERENTE'!N14</f>
        <v>Leve</v>
      </c>
      <c r="E14" s="90"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Bajo</v>
      </c>
      <c r="F14" s="92"/>
      <c r="G14" s="400"/>
      <c r="H14" s="83" t="s">
        <v>42</v>
      </c>
      <c r="I14" s="101"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97"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97"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3"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4"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2"/>
      <c r="O14" s="398"/>
      <c r="P14" s="95">
        <v>0.4</v>
      </c>
      <c r="Q14" s="86" t="s">
        <v>42</v>
      </c>
      <c r="R14" s="101" t="s">
        <v>71</v>
      </c>
      <c r="S14" s="97" t="s">
        <v>5</v>
      </c>
      <c r="T14" s="97" t="s">
        <v>5</v>
      </c>
      <c r="U14" s="93" t="s">
        <v>70</v>
      </c>
      <c r="V14" s="94" t="s">
        <v>69</v>
      </c>
      <c r="Y14" s="76"/>
      <c r="Z14" s="76"/>
      <c r="AA14" s="88"/>
      <c r="AB14" s="98"/>
      <c r="AC14" s="99"/>
      <c r="AD14" s="96"/>
      <c r="AE14" s="96"/>
      <c r="AF14" s="96"/>
      <c r="AG14" s="100"/>
      <c r="AH14" s="96"/>
      <c r="AI14" s="88"/>
      <c r="AJ14" s="88"/>
    </row>
    <row r="15" spans="1:36" ht="33.75" customHeight="1" thickBot="1" x14ac:dyDescent="0.25">
      <c r="A15" s="89" t="str">
        <f>'2 CONTEXTO E IDENTIFICACIÓN'!A15</f>
        <v>R5</v>
      </c>
      <c r="B15" s="90" t="str">
        <f>+'2 CONTEXTO E IDENTIFICACIÓN'!E15</f>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C15" s="91" t="str">
        <f>+'3 PROBABIL E IMPACTO INHERENTE'!F15</f>
        <v>Muy Baja</v>
      </c>
      <c r="D15" s="91" t="str">
        <f>+'3 PROBABIL E IMPACTO INHERENTE'!N15</f>
        <v>Leve</v>
      </c>
      <c r="E15" s="90" t="str">
        <f t="shared" si="0"/>
        <v>Bajo</v>
      </c>
      <c r="F15" s="92"/>
      <c r="G15" s="401"/>
      <c r="H15" s="102" t="s">
        <v>40</v>
      </c>
      <c r="I15" s="103"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R1  R3 R4 R5 R6              </v>
      </c>
      <c r="J15" s="103"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v>
      </c>
      <c r="K15" s="104"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R2     R7             </v>
      </c>
      <c r="L15" s="105"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06"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2"/>
      <c r="O15" s="399"/>
      <c r="P15" s="107">
        <v>0.2</v>
      </c>
      <c r="Q15" s="108" t="s">
        <v>40</v>
      </c>
      <c r="R15" s="103" t="s">
        <v>71</v>
      </c>
      <c r="S15" s="103" t="s">
        <v>71</v>
      </c>
      <c r="T15" s="104" t="s">
        <v>5</v>
      </c>
      <c r="U15" s="105" t="s">
        <v>70</v>
      </c>
      <c r="V15" s="106" t="s">
        <v>69</v>
      </c>
      <c r="Y15" s="76"/>
      <c r="Z15" s="76"/>
      <c r="AA15" s="88"/>
      <c r="AB15" s="98"/>
      <c r="AC15" s="99"/>
      <c r="AD15" s="96"/>
      <c r="AE15" s="96"/>
      <c r="AF15" s="96"/>
      <c r="AG15" s="109"/>
      <c r="AH15" s="96"/>
      <c r="AI15" s="88"/>
      <c r="AJ15" s="88"/>
    </row>
    <row r="16" spans="1:36" ht="33.75" customHeight="1" x14ac:dyDescent="0.2">
      <c r="A16" s="89" t="str">
        <f>'2 CONTEXTO E IDENTIFICACIÓN'!A16</f>
        <v>R6</v>
      </c>
      <c r="B16" s="90" t="str">
        <f>+'2 CONTEXTO E IDENTIFICACIÓN'!E16</f>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C16" s="91" t="str">
        <f>+'3 PROBABIL E IMPACTO INHERENTE'!F16</f>
        <v>Muy Baja</v>
      </c>
      <c r="D16" s="91" t="str">
        <f>+'3 PROBABIL E IMPACTO INHERENTE'!N16</f>
        <v>Leve</v>
      </c>
      <c r="E16" s="90" t="str">
        <f t="shared" si="0"/>
        <v>Bajo</v>
      </c>
      <c r="F16" s="92"/>
      <c r="G16" s="92"/>
      <c r="H16" s="92"/>
      <c r="I16" s="92"/>
      <c r="J16" s="92"/>
      <c r="K16" s="92"/>
      <c r="L16" s="92"/>
      <c r="M16" s="92"/>
      <c r="N16" s="92"/>
      <c r="Y16" s="76"/>
      <c r="Z16" s="76"/>
      <c r="AA16" s="88"/>
      <c r="AB16" s="98"/>
      <c r="AC16" s="99"/>
      <c r="AD16" s="96"/>
      <c r="AE16" s="96"/>
      <c r="AF16" s="96"/>
      <c r="AG16" s="96"/>
      <c r="AH16" s="96"/>
      <c r="AI16" s="88"/>
      <c r="AJ16" s="88"/>
    </row>
    <row r="17" spans="1:36" ht="33.75" customHeight="1" x14ac:dyDescent="0.2">
      <c r="A17" s="89" t="str">
        <f>'2 CONTEXTO E IDENTIFICACIÓN'!A17</f>
        <v>R7</v>
      </c>
      <c r="B17" s="90" t="str">
        <f>+'2 CONTEXTO E IDENTIFICACIÓN'!E17</f>
        <v>Posibilidad de pérdida Reputacional  por quejas masivas de los grupos de valor o de interés  debido a la información no veraz y/o desactualizada en nuestra página web y redes sociales</v>
      </c>
      <c r="C17" s="91" t="str">
        <f>+'3 PROBABIL E IMPACTO INHERENTE'!F17</f>
        <v>Muy Baja</v>
      </c>
      <c r="D17" s="91" t="str">
        <f>+'3 PROBABIL E IMPACTO INHERENTE'!N17</f>
        <v>Moderado</v>
      </c>
      <c r="E17" s="90" t="str">
        <f t="shared" si="0"/>
        <v>Moderado</v>
      </c>
      <c r="F17" s="92"/>
      <c r="G17" s="92"/>
      <c r="H17" s="92"/>
      <c r="I17" s="92"/>
      <c r="J17" s="92"/>
      <c r="K17" s="92"/>
      <c r="L17" s="92"/>
      <c r="M17" s="92"/>
      <c r="N17" s="92"/>
      <c r="R17" s="80" t="s">
        <v>73</v>
      </c>
      <c r="T17" s="76"/>
      <c r="U17" s="76"/>
      <c r="V17" s="76"/>
      <c r="W17" s="76"/>
      <c r="X17" s="76"/>
      <c r="Y17" s="76"/>
      <c r="Z17" s="76"/>
      <c r="AA17" s="88"/>
      <c r="AB17" s="98"/>
      <c r="AC17" s="88"/>
      <c r="AD17" s="99"/>
      <c r="AE17" s="99"/>
      <c r="AF17" s="99"/>
      <c r="AG17" s="99"/>
      <c r="AH17" s="99"/>
      <c r="AI17" s="88"/>
      <c r="AJ17" s="88"/>
    </row>
    <row r="18" spans="1:36" ht="33.75" hidden="1" customHeight="1" x14ac:dyDescent="0.2">
      <c r="A18" s="89" t="str">
        <f>'2 CONTEXTO E IDENTIFICACIÓN'!A18</f>
        <v>R8</v>
      </c>
      <c r="B18" s="90">
        <f>+'2 CONTEXTO E IDENTIFICACIÓN'!E18</f>
        <v>0</v>
      </c>
      <c r="C18" s="91" t="str">
        <f>+'3 PROBABIL E IMPACTO INHERENTE'!F18</f>
        <v/>
      </c>
      <c r="D18" s="91" t="str">
        <f>+'3 PROBABIL E IMPACTO INHERENTE'!N18</f>
        <v/>
      </c>
      <c r="E18" s="90" t="str">
        <f t="shared" si="0"/>
        <v/>
      </c>
      <c r="F18" s="92"/>
      <c r="G18" s="92"/>
      <c r="H18" s="92"/>
      <c r="I18" s="92"/>
      <c r="J18" s="92"/>
      <c r="K18" s="92"/>
      <c r="L18" s="92"/>
      <c r="M18" s="92"/>
      <c r="N18" s="92"/>
      <c r="R18" s="110" t="s">
        <v>69</v>
      </c>
      <c r="T18" s="76"/>
      <c r="U18" s="76"/>
      <c r="V18" s="76"/>
      <c r="W18" s="76"/>
      <c r="X18" s="76"/>
      <c r="Y18" s="76"/>
      <c r="Z18" s="76"/>
      <c r="AA18" s="88"/>
      <c r="AB18" s="88"/>
      <c r="AC18" s="88"/>
      <c r="AD18" s="96"/>
      <c r="AE18" s="96"/>
      <c r="AF18" s="96"/>
      <c r="AG18" s="96"/>
      <c r="AH18" s="96"/>
      <c r="AI18" s="88"/>
      <c r="AJ18" s="88"/>
    </row>
    <row r="19" spans="1:36" ht="33.75" hidden="1" customHeight="1" x14ac:dyDescent="0.2">
      <c r="A19" s="89"/>
      <c r="B19" s="90"/>
      <c r="C19" s="91"/>
      <c r="D19" s="91" t="str">
        <f>+'3 PROBABIL E IMPACTO INHERENTE'!N19</f>
        <v/>
      </c>
      <c r="E19" s="90" t="str">
        <f t="shared" si="0"/>
        <v/>
      </c>
      <c r="F19" s="92"/>
      <c r="G19" s="92"/>
      <c r="H19" s="92"/>
      <c r="I19" s="92"/>
      <c r="J19" s="92"/>
      <c r="K19" s="92"/>
      <c r="L19" s="92"/>
      <c r="M19" s="92"/>
      <c r="N19" s="92"/>
      <c r="R19" s="93" t="s">
        <v>70</v>
      </c>
      <c r="S19" s="76"/>
      <c r="T19" s="76"/>
      <c r="U19" s="76"/>
      <c r="V19" s="76"/>
      <c r="W19" s="76"/>
      <c r="X19" s="76"/>
      <c r="Y19" s="76"/>
      <c r="Z19" s="76"/>
      <c r="AA19" s="88"/>
      <c r="AB19" s="88"/>
      <c r="AC19" s="88"/>
      <c r="AD19" s="96"/>
      <c r="AE19" s="96"/>
      <c r="AF19" s="96"/>
      <c r="AG19" s="96"/>
      <c r="AH19" s="96"/>
      <c r="AI19" s="88"/>
      <c r="AJ19" s="88"/>
    </row>
    <row r="20" spans="1:36" ht="33.75" hidden="1" customHeight="1" x14ac:dyDescent="0.2">
      <c r="A20" s="89"/>
      <c r="B20" s="90"/>
      <c r="C20" s="91"/>
      <c r="D20" s="91" t="str">
        <f>+'3 PROBABIL E IMPACTO INHERENTE'!N20</f>
        <v/>
      </c>
      <c r="E20" s="90" t="str">
        <f t="shared" si="0"/>
        <v/>
      </c>
      <c r="F20" s="92"/>
      <c r="G20" s="92"/>
      <c r="H20" s="92"/>
      <c r="I20" s="92"/>
      <c r="J20" s="92"/>
      <c r="K20" s="92"/>
      <c r="L20" s="92"/>
      <c r="M20" s="92"/>
      <c r="N20" s="92"/>
      <c r="Q20" s="111"/>
      <c r="R20" s="97" t="s">
        <v>5</v>
      </c>
      <c r="S20" s="111"/>
      <c r="T20" s="111"/>
      <c r="U20" s="111"/>
      <c r="V20" s="111"/>
      <c r="W20" s="111"/>
      <c r="X20" s="111"/>
      <c r="Y20" s="111"/>
      <c r="Z20" s="111"/>
      <c r="AA20" s="88"/>
      <c r="AB20" s="88"/>
      <c r="AC20" s="112"/>
      <c r="AD20" s="112"/>
      <c r="AE20" s="112"/>
      <c r="AF20" s="112"/>
      <c r="AG20" s="112"/>
      <c r="AH20" s="112"/>
      <c r="AI20" s="88"/>
      <c r="AJ20" s="88"/>
    </row>
    <row r="21" spans="1:36" ht="33.75" hidden="1" customHeight="1" x14ac:dyDescent="0.2">
      <c r="A21" s="89"/>
      <c r="B21" s="90"/>
      <c r="C21" s="91"/>
      <c r="D21" s="91" t="str">
        <f>+'3 PROBABIL E IMPACTO INHERENTE'!N21</f>
        <v/>
      </c>
      <c r="E21" s="90" t="str">
        <f t="shared" si="0"/>
        <v/>
      </c>
      <c r="F21" s="92"/>
      <c r="G21" s="92"/>
      <c r="H21" s="92"/>
      <c r="I21" s="92"/>
      <c r="J21" s="92"/>
      <c r="K21" s="92"/>
      <c r="L21" s="92"/>
      <c r="M21" s="92"/>
      <c r="N21" s="92"/>
      <c r="Q21" s="111"/>
      <c r="R21" s="101" t="s">
        <v>71</v>
      </c>
      <c r="Y21" s="111"/>
      <c r="Z21" s="111"/>
      <c r="AA21" s="88"/>
      <c r="AB21" s="88"/>
      <c r="AC21" s="88"/>
      <c r="AD21" s="96"/>
      <c r="AE21" s="96"/>
      <c r="AF21" s="96"/>
      <c r="AG21" s="96"/>
      <c r="AH21" s="96"/>
      <c r="AI21" s="88"/>
      <c r="AJ21" s="88"/>
    </row>
    <row r="22" spans="1:36" ht="33.75" hidden="1" customHeight="1" x14ac:dyDescent="0.2">
      <c r="A22" s="89"/>
      <c r="B22" s="90"/>
      <c r="C22" s="91"/>
      <c r="D22" s="91" t="str">
        <f>+'3 PROBABIL E IMPACTO INHERENTE'!N22</f>
        <v/>
      </c>
      <c r="E22" s="90" t="str">
        <f t="shared" si="0"/>
        <v/>
      </c>
      <c r="F22" s="92"/>
      <c r="G22" s="92"/>
      <c r="H22" s="92"/>
      <c r="I22" s="92"/>
      <c r="J22" s="92"/>
      <c r="K22" s="92"/>
      <c r="L22" s="92"/>
      <c r="M22" s="92"/>
      <c r="N22" s="92"/>
      <c r="O22" s="113"/>
      <c r="P22" s="113"/>
      <c r="Q22" s="111"/>
      <c r="Y22" s="111"/>
      <c r="Z22" s="111"/>
      <c r="AA22" s="88"/>
      <c r="AB22" s="88"/>
      <c r="AC22" s="88"/>
      <c r="AD22" s="96"/>
      <c r="AE22" s="96"/>
      <c r="AF22" s="96"/>
      <c r="AG22" s="96"/>
      <c r="AH22" s="96"/>
      <c r="AI22" s="88"/>
      <c r="AJ22" s="88"/>
    </row>
    <row r="23" spans="1:36" ht="33.75" hidden="1" customHeight="1" x14ac:dyDescent="0.2">
      <c r="A23" s="89"/>
      <c r="B23" s="90"/>
      <c r="C23" s="91" t="str">
        <f>+'3 PROBABIL E IMPACTO INHERENTE'!F23</f>
        <v/>
      </c>
      <c r="D23" s="91" t="str">
        <f>+'3 PROBABIL E IMPACTO INHERENTE'!N23</f>
        <v/>
      </c>
      <c r="E23" s="90" t="str">
        <f t="shared" si="0"/>
        <v/>
      </c>
      <c r="F23" s="92"/>
      <c r="G23" s="92"/>
      <c r="H23" s="92"/>
      <c r="I23" s="92"/>
      <c r="J23" s="92"/>
      <c r="K23" s="92"/>
      <c r="L23" s="92"/>
      <c r="M23" s="92"/>
      <c r="N23" s="92"/>
      <c r="O23" s="113"/>
      <c r="P23" s="113"/>
      <c r="Q23" s="114"/>
      <c r="Y23" s="111"/>
      <c r="Z23" s="111"/>
      <c r="AA23" s="88"/>
      <c r="AB23" s="109"/>
      <c r="AC23" s="109"/>
      <c r="AD23" s="109"/>
      <c r="AE23" s="109"/>
      <c r="AF23" s="109"/>
      <c r="AG23" s="109"/>
      <c r="AH23" s="96"/>
      <c r="AI23" s="88"/>
      <c r="AJ23" s="88"/>
    </row>
    <row r="24" spans="1:36" ht="33.75" hidden="1" customHeight="1" x14ac:dyDescent="0.2">
      <c r="A24" s="89"/>
      <c r="B24" s="90"/>
      <c r="C24" s="91" t="str">
        <f>+'3 PROBABIL E IMPACTO INHERENTE'!F24</f>
        <v/>
      </c>
      <c r="D24" s="91" t="str">
        <f>+'3 PROBABIL E IMPACTO INHERENTE'!N24</f>
        <v/>
      </c>
      <c r="E24" s="90" t="str">
        <f t="shared" si="0"/>
        <v/>
      </c>
      <c r="F24" s="92"/>
      <c r="G24" s="92"/>
      <c r="H24" s="92"/>
      <c r="I24" s="92"/>
      <c r="J24" s="92"/>
      <c r="K24" s="92"/>
      <c r="L24" s="92"/>
      <c r="M24" s="92"/>
      <c r="N24" s="92"/>
      <c r="O24" s="113"/>
      <c r="P24" s="113"/>
      <c r="AA24" s="88"/>
      <c r="AB24" s="115"/>
      <c r="AC24" s="115"/>
      <c r="AD24" s="115"/>
      <c r="AE24" s="115"/>
      <c r="AF24" s="115"/>
      <c r="AG24" s="115"/>
      <c r="AH24" s="96"/>
      <c r="AI24" s="88"/>
      <c r="AJ24" s="88"/>
    </row>
    <row r="25" spans="1:36" ht="33.75" hidden="1" customHeight="1" x14ac:dyDescent="0.2">
      <c r="A25" s="89"/>
      <c r="B25" s="90"/>
      <c r="C25" s="91" t="str">
        <f>+'3 PROBABIL E IMPACTO INHERENTE'!F25</f>
        <v/>
      </c>
      <c r="D25" s="91" t="str">
        <f>+'3 PROBABIL E IMPACTO INHERENTE'!N25</f>
        <v/>
      </c>
      <c r="E25" s="90" t="str">
        <f t="shared" si="0"/>
        <v/>
      </c>
      <c r="F25" s="92"/>
      <c r="G25" s="92"/>
      <c r="H25" s="92"/>
      <c r="I25" s="92"/>
      <c r="J25" s="92"/>
      <c r="K25" s="92"/>
      <c r="L25" s="92"/>
      <c r="M25" s="92"/>
      <c r="N25" s="92"/>
      <c r="O25" s="113"/>
      <c r="P25" s="113"/>
      <c r="AA25" s="88"/>
      <c r="AB25" s="109"/>
      <c r="AC25" s="109"/>
      <c r="AD25" s="109"/>
      <c r="AE25" s="109"/>
      <c r="AF25" s="109"/>
      <c r="AG25" s="109"/>
      <c r="AH25" s="96"/>
      <c r="AI25" s="88"/>
      <c r="AJ25" s="88"/>
    </row>
    <row r="26" spans="1:36" ht="33.75" hidden="1" customHeight="1" x14ac:dyDescent="0.2">
      <c r="A26" s="89"/>
      <c r="B26" s="90"/>
      <c r="C26" s="91" t="str">
        <f>+'3 PROBABIL E IMPACTO INHERENTE'!F26</f>
        <v/>
      </c>
      <c r="D26" s="91" t="str">
        <f>+'3 PROBABIL E IMPACTO INHERENTE'!N26</f>
        <v/>
      </c>
      <c r="E26" s="90" t="str">
        <f t="shared" si="0"/>
        <v/>
      </c>
      <c r="F26" s="92"/>
      <c r="G26" s="92"/>
      <c r="H26" s="92"/>
      <c r="I26" s="92"/>
      <c r="J26" s="92"/>
      <c r="K26" s="92"/>
      <c r="L26" s="92"/>
      <c r="M26" s="92"/>
      <c r="N26" s="92"/>
      <c r="AA26" s="88"/>
      <c r="AB26" s="109"/>
      <c r="AC26" s="109"/>
      <c r="AD26" s="109"/>
      <c r="AE26" s="109"/>
      <c r="AF26" s="109"/>
      <c r="AG26" s="109"/>
      <c r="AH26" s="96"/>
      <c r="AI26" s="88"/>
      <c r="AJ26" s="88"/>
    </row>
    <row r="27" spans="1:36" ht="33.75" hidden="1" customHeight="1" x14ac:dyDescent="0.25">
      <c r="A27" s="89"/>
      <c r="B27" s="90"/>
      <c r="C27" s="91" t="str">
        <f>+'3 PROBABIL E IMPACTO INHERENTE'!F27</f>
        <v/>
      </c>
      <c r="D27" s="91" t="str">
        <f>+'3 PROBABIL E IMPACTO INHERENTE'!N27</f>
        <v/>
      </c>
      <c r="E27" s="90" t="str">
        <f t="shared" si="0"/>
        <v/>
      </c>
      <c r="F27" s="92"/>
      <c r="G27" s="92"/>
      <c r="H27" s="92"/>
      <c r="I27" s="92"/>
      <c r="J27" s="92"/>
      <c r="K27" s="92"/>
      <c r="L27" s="92"/>
      <c r="M27" s="92"/>
      <c r="N27" s="92"/>
    </row>
    <row r="28" spans="1:36" ht="33.75" hidden="1" customHeight="1" x14ac:dyDescent="0.25">
      <c r="A28" s="89"/>
      <c r="B28" s="90"/>
      <c r="C28" s="91" t="str">
        <f>+'3 PROBABIL E IMPACTO INHERENTE'!F28</f>
        <v/>
      </c>
      <c r="D28" s="91" t="str">
        <f>+'3 PROBABIL E IMPACTO INHERENTE'!N28</f>
        <v/>
      </c>
      <c r="E28" s="90" t="str">
        <f t="shared" si="0"/>
        <v/>
      </c>
      <c r="F28" s="92"/>
      <c r="G28" s="92"/>
      <c r="H28" s="92"/>
      <c r="I28" s="92"/>
      <c r="J28" s="92"/>
      <c r="K28" s="92"/>
      <c r="L28" s="92"/>
      <c r="M28" s="92"/>
      <c r="N28" s="92"/>
    </row>
    <row r="29" spans="1:36" ht="33.75" hidden="1" customHeight="1" x14ac:dyDescent="0.25">
      <c r="A29" s="89"/>
      <c r="B29" s="90"/>
      <c r="C29" s="91" t="str">
        <f>+'3 PROBABIL E IMPACTO INHERENTE'!F29</f>
        <v/>
      </c>
      <c r="D29" s="91" t="str">
        <f>+'3 PROBABIL E IMPACTO INHERENTE'!N29</f>
        <v/>
      </c>
      <c r="E29" s="90" t="str">
        <f t="shared" si="0"/>
        <v/>
      </c>
      <c r="F29" s="92"/>
      <c r="G29" s="92"/>
      <c r="H29" s="92"/>
      <c r="I29" s="92"/>
      <c r="J29" s="92"/>
      <c r="K29" s="92"/>
      <c r="L29" s="92"/>
      <c r="M29" s="92"/>
      <c r="N29" s="92"/>
    </row>
    <row r="30" spans="1:36" ht="33.75" hidden="1" customHeight="1" x14ac:dyDescent="0.25">
      <c r="A30" s="89"/>
      <c r="B30" s="90"/>
      <c r="C30" s="91" t="str">
        <f>+'3 PROBABIL E IMPACTO INHERENTE'!F30</f>
        <v/>
      </c>
      <c r="D30" s="91" t="str">
        <f>+'3 PROBABIL E IMPACTO INHERENTE'!N30</f>
        <v/>
      </c>
      <c r="E30" s="90" t="str">
        <f t="shared" si="0"/>
        <v/>
      </c>
      <c r="F30" s="92"/>
      <c r="G30" s="92"/>
      <c r="H30" s="92"/>
      <c r="I30" s="92"/>
      <c r="J30" s="92"/>
      <c r="K30" s="92"/>
      <c r="L30" s="92"/>
      <c r="M30" s="92"/>
      <c r="N30" s="92"/>
    </row>
    <row r="31" spans="1:36" ht="14.45" customHeight="1" x14ac:dyDescent="0.25">
      <c r="B31" s="72"/>
      <c r="D31" s="72"/>
      <c r="E31" s="72"/>
      <c r="F31" s="72"/>
      <c r="G31" s="72"/>
      <c r="H31" s="72"/>
      <c r="I31" s="72"/>
      <c r="J31" s="72"/>
      <c r="K31" s="72"/>
      <c r="L31" s="72"/>
      <c r="M31" s="72"/>
      <c r="N31" s="72"/>
      <c r="Y31" s="77"/>
      <c r="Z31" s="77"/>
      <c r="AA31" s="77"/>
      <c r="AB31" s="77"/>
      <c r="AC31" s="77"/>
      <c r="AD31" s="72"/>
      <c r="AE31" s="72"/>
      <c r="AF31" s="72"/>
      <c r="AG31" s="72"/>
      <c r="AH31" s="72"/>
    </row>
    <row r="32" spans="1:36" ht="39" customHeight="1" x14ac:dyDescent="0.25">
      <c r="B32" s="72"/>
      <c r="D32" s="72"/>
      <c r="E32" s="72"/>
      <c r="F32" s="72"/>
      <c r="G32" s="72"/>
      <c r="H32" s="72"/>
      <c r="I32" s="72"/>
      <c r="J32" s="72"/>
      <c r="K32" s="72"/>
      <c r="L32" s="72"/>
      <c r="M32" s="72"/>
      <c r="N32" s="72"/>
      <c r="Y32" s="77"/>
      <c r="Z32" s="77"/>
      <c r="AA32" s="77"/>
      <c r="AB32" s="77"/>
      <c r="AC32" s="77"/>
      <c r="AD32" s="72"/>
      <c r="AE32" s="72"/>
      <c r="AF32" s="72"/>
      <c r="AG32" s="72"/>
      <c r="AH32" s="72"/>
    </row>
    <row r="33" spans="25:29" s="72" customFormat="1" ht="19.5" customHeight="1" x14ac:dyDescent="0.25">
      <c r="Y33" s="77"/>
      <c r="Z33" s="77"/>
      <c r="AA33" s="77"/>
      <c r="AB33" s="77"/>
      <c r="AC33" s="77"/>
    </row>
    <row r="34" spans="25:29" s="72" customFormat="1" ht="19.5" customHeight="1" x14ac:dyDescent="0.25">
      <c r="Y34" s="77"/>
      <c r="Z34" s="77"/>
      <c r="AA34" s="77"/>
      <c r="AB34" s="77"/>
      <c r="AC34" s="77"/>
    </row>
    <row r="35" spans="25:29" s="72" customFormat="1" ht="19.5" customHeight="1" x14ac:dyDescent="0.25">
      <c r="Y35" s="77"/>
      <c r="Z35" s="77"/>
      <c r="AA35" s="77"/>
      <c r="AB35" s="77"/>
      <c r="AC35" s="77"/>
    </row>
    <row r="36" spans="25:29" s="72" customFormat="1" ht="19.5" customHeight="1" x14ac:dyDescent="0.25">
      <c r="Y36" s="77"/>
      <c r="Z36" s="77"/>
      <c r="AA36" s="77"/>
      <c r="AB36" s="77"/>
      <c r="AC36" s="77"/>
    </row>
    <row r="37" spans="25:29" s="72" customFormat="1" ht="19.5" customHeight="1" x14ac:dyDescent="0.25">
      <c r="Y37" s="77"/>
      <c r="Z37" s="77"/>
      <c r="AA37" s="77"/>
      <c r="AB37" s="77"/>
      <c r="AC37" s="77"/>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A1:A4"/>
    <mergeCell ref="R8:V8"/>
    <mergeCell ref="B1:D4"/>
    <mergeCell ref="B6:E6"/>
    <mergeCell ref="C9:E9"/>
    <mergeCell ref="O11:O15"/>
    <mergeCell ref="I9:M9"/>
    <mergeCell ref="G11:G15"/>
    <mergeCell ref="G8:M8"/>
  </mergeCells>
  <conditionalFormatting sqref="C11:C30">
    <cfRule type="cellIs" dxfId="78" priority="6" operator="equal">
      <formula>$Q$15</formula>
    </cfRule>
    <cfRule type="cellIs" dxfId="77" priority="7" operator="equal">
      <formula>$Q$14</formula>
    </cfRule>
    <cfRule type="cellIs" dxfId="76" priority="8" operator="equal">
      <formula>$Q$13</formula>
    </cfRule>
    <cfRule type="cellIs" dxfId="75" priority="9" operator="equal">
      <formula>$Q$12</formula>
    </cfRule>
    <cfRule type="cellIs" dxfId="74" priority="10" operator="equal">
      <formula>$Q$11</formula>
    </cfRule>
  </conditionalFormatting>
  <conditionalFormatting sqref="D11:D30">
    <cfRule type="cellIs" dxfId="73" priority="1" operator="equal">
      <formula>$R$10</formula>
    </cfRule>
    <cfRule type="cellIs" dxfId="72" priority="2" operator="equal">
      <formula>$S$10</formula>
    </cfRule>
    <cfRule type="cellIs" dxfId="71" priority="3" operator="equal">
      <formula>$T$10</formula>
    </cfRule>
    <cfRule type="cellIs" dxfId="70" priority="4" operator="equal">
      <formula>$U$10</formula>
    </cfRule>
    <cfRule type="cellIs" dxfId="69" priority="5" operator="equal">
      <formula>$V$10</formula>
    </cfRule>
  </conditionalFormatting>
  <conditionalFormatting sqref="E11:E30">
    <cfRule type="cellIs" dxfId="68" priority="102" operator="equal">
      <formula>$R$18</formula>
    </cfRule>
    <cfRule type="cellIs" dxfId="67" priority="103" operator="equal">
      <formula>$R$19</formula>
    </cfRule>
    <cfRule type="cellIs" dxfId="66" priority="104" operator="equal">
      <formula>$R$20</formula>
    </cfRule>
    <cfRule type="cellIs" dxfId="65" priority="105" operator="equal">
      <formula>$R$21</formula>
    </cfRule>
  </conditionalFormatting>
  <dataValidations disablePrompts="1" count="3">
    <dataValidation type="list" allowBlank="1" showInputMessage="1" showErrorMessage="1" sqref="JB11:JH18">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90"/>
  <sheetViews>
    <sheetView showGridLines="0" zoomScale="60" zoomScaleNormal="60" zoomScaleSheetLayoutView="57" workbookViewId="0">
      <pane xSplit="1" ySplit="10" topLeftCell="B11" activePane="bottomRight" state="frozen"/>
      <selection pane="topRight" activeCell="B1" sqref="B1"/>
      <selection pane="bottomLeft" activeCell="A7" sqref="A7"/>
      <selection pane="bottomRight" activeCell="A91" sqref="A91"/>
    </sheetView>
  </sheetViews>
  <sheetFormatPr baseColWidth="10" defaultColWidth="11.42578125" defaultRowHeight="14.25" x14ac:dyDescent="0.25"/>
  <cols>
    <col min="1" max="1" width="20" style="46" customWidth="1" collapsed="1"/>
    <col min="2" max="2" width="24.7109375" style="46" customWidth="1" collapsed="1"/>
    <col min="3" max="3" width="21.140625" style="46" customWidth="1" collapsed="1"/>
    <col min="4" max="4" width="15.85546875" style="46" customWidth="1" collapsed="1"/>
    <col min="5" max="5" width="10.140625" style="46" customWidth="1" collapsed="1"/>
    <col min="6" max="6" width="17.5703125" style="46" customWidth="1" collapsed="1"/>
    <col min="7" max="7" width="25" style="46" customWidth="1" collapsed="1"/>
    <col min="8" max="8" width="21.85546875" style="46" customWidth="1" collapsed="1"/>
    <col min="9" max="9" width="29.140625" style="46" customWidth="1" collapsed="1"/>
    <col min="10" max="10" width="15.42578125" style="46" customWidth="1" collapsed="1"/>
    <col min="11" max="11" width="12.140625" style="53" customWidth="1" collapsed="1"/>
    <col min="12" max="12" width="17.28515625" style="53" customWidth="1" collapsed="1"/>
    <col min="13" max="13" width="17.42578125" style="46" customWidth="1" collapsed="1"/>
    <col min="14" max="14" width="12.140625" style="53" customWidth="1" collapsed="1"/>
    <col min="15" max="15" width="17" style="53" customWidth="1" collapsed="1"/>
    <col min="16" max="16" width="18.5703125" style="53" customWidth="1" collapsed="1"/>
    <col min="17" max="17" width="22.140625" style="53" customWidth="1" collapsed="1"/>
    <col min="18" max="18" width="17.7109375" style="276" customWidth="1" collapsed="1"/>
    <col min="19" max="19" width="37.28515625" style="276" customWidth="1" collapsed="1"/>
    <col min="20" max="20" width="20.28515625" style="276" customWidth="1" collapsed="1"/>
    <col min="21" max="21" width="14.42578125" style="178" customWidth="1" collapsed="1"/>
    <col min="22" max="22" width="14.5703125" style="178" customWidth="1" collapsed="1"/>
    <col min="23" max="23" width="11.42578125" style="46" collapsed="1"/>
    <col min="24" max="24" width="21.7109375" style="10" customWidth="1" collapsed="1"/>
    <col min="25" max="25" width="15.140625" style="10" customWidth="1" collapsed="1"/>
    <col min="26" max="26" width="13.140625" style="10" customWidth="1" collapsed="1"/>
    <col min="27" max="16384" width="11.42578125" style="46" collapsed="1"/>
  </cols>
  <sheetData>
    <row r="1" spans="1:26" ht="18" customHeight="1" x14ac:dyDescent="0.25">
      <c r="A1" s="423"/>
      <c r="B1" s="391" t="str">
        <f>+'2 CONTEXTO E IDENTIFICACIÓN'!B1</f>
        <v>MAPA RIESGOS OPERATIVOS  POR PROCESOS</v>
      </c>
      <c r="C1" s="391"/>
      <c r="D1" s="391"/>
      <c r="E1" s="391"/>
      <c r="F1" s="391"/>
      <c r="G1" s="391"/>
      <c r="H1" s="391"/>
      <c r="I1" s="391"/>
      <c r="J1" s="391"/>
      <c r="K1" s="391"/>
      <c r="L1" s="391"/>
      <c r="M1" s="391"/>
      <c r="N1" s="391"/>
      <c r="O1" s="391"/>
      <c r="P1" s="391"/>
      <c r="Q1" s="391"/>
      <c r="R1" s="391"/>
      <c r="S1" s="391"/>
      <c r="T1" s="391"/>
      <c r="U1" s="393" t="str">
        <f>+'2 CONTEXTO E IDENTIFICACIÓN'!I1</f>
        <v xml:space="preserve">Código: </v>
      </c>
      <c r="V1" s="393"/>
    </row>
    <row r="2" spans="1:26" ht="18" customHeight="1" x14ac:dyDescent="0.25">
      <c r="A2" s="423"/>
      <c r="B2" s="391"/>
      <c r="C2" s="391"/>
      <c r="D2" s="391"/>
      <c r="E2" s="391"/>
      <c r="F2" s="391"/>
      <c r="G2" s="391"/>
      <c r="H2" s="391"/>
      <c r="I2" s="391"/>
      <c r="J2" s="391"/>
      <c r="K2" s="391"/>
      <c r="L2" s="391"/>
      <c r="M2" s="391"/>
      <c r="N2" s="391"/>
      <c r="O2" s="391"/>
      <c r="P2" s="391"/>
      <c r="Q2" s="391"/>
      <c r="R2" s="391"/>
      <c r="S2" s="391"/>
      <c r="T2" s="391"/>
      <c r="U2" s="393" t="str">
        <f>+'2 CONTEXTO E IDENTIFICACIÓN'!I2</f>
        <v xml:space="preserve">Fecha: </v>
      </c>
      <c r="V2" s="393"/>
    </row>
    <row r="3" spans="1:26" s="43" customFormat="1" ht="18" customHeight="1" x14ac:dyDescent="0.25">
      <c r="A3" s="423"/>
      <c r="B3" s="391"/>
      <c r="C3" s="391"/>
      <c r="D3" s="391"/>
      <c r="E3" s="391"/>
      <c r="F3" s="391"/>
      <c r="G3" s="391"/>
      <c r="H3" s="391"/>
      <c r="I3" s="391"/>
      <c r="J3" s="391"/>
      <c r="K3" s="391"/>
      <c r="L3" s="391"/>
      <c r="M3" s="391"/>
      <c r="N3" s="391"/>
      <c r="O3" s="391"/>
      <c r="P3" s="391"/>
      <c r="Q3" s="391"/>
      <c r="R3" s="391"/>
      <c r="S3" s="391"/>
      <c r="T3" s="391"/>
      <c r="U3" s="393" t="str">
        <f>+'2 CONTEXTO E IDENTIFICACIÓN'!I3</f>
        <v>Versión: 001</v>
      </c>
      <c r="V3" s="393"/>
      <c r="W3" s="46"/>
      <c r="X3" s="10"/>
      <c r="Y3" s="10"/>
      <c r="Z3" s="10"/>
    </row>
    <row r="4" spans="1:26" s="43" customFormat="1" ht="18" customHeight="1" x14ac:dyDescent="0.2">
      <c r="A4" s="424"/>
      <c r="B4" s="391"/>
      <c r="C4" s="391"/>
      <c r="D4" s="391"/>
      <c r="E4" s="391"/>
      <c r="F4" s="391"/>
      <c r="G4" s="391"/>
      <c r="H4" s="391"/>
      <c r="I4" s="391"/>
      <c r="J4" s="391"/>
      <c r="K4" s="391"/>
      <c r="L4" s="391"/>
      <c r="M4" s="391"/>
      <c r="N4" s="391"/>
      <c r="O4" s="391"/>
      <c r="P4" s="391"/>
      <c r="Q4" s="391"/>
      <c r="R4" s="391"/>
      <c r="S4" s="391"/>
      <c r="T4" s="391"/>
      <c r="U4" s="393" t="str">
        <f>+'2 CONTEXTO E IDENTIFICACIÓN'!I4</f>
        <v>Página:</v>
      </c>
      <c r="V4" s="393"/>
      <c r="W4" s="46"/>
      <c r="X4" s="9"/>
      <c r="Y4" s="9"/>
      <c r="Z4" s="9"/>
    </row>
    <row r="5" spans="1:26" s="43" customFormat="1" ht="9" customHeight="1" x14ac:dyDescent="0.25">
      <c r="F5" s="48"/>
      <c r="G5" s="47"/>
      <c r="H5" s="48"/>
      <c r="I5" s="48"/>
      <c r="J5" s="48"/>
      <c r="K5" s="48"/>
      <c r="L5" s="48"/>
      <c r="M5" s="47"/>
      <c r="N5" s="48"/>
      <c r="O5" s="48"/>
      <c r="P5" s="48"/>
      <c r="Q5" s="48"/>
      <c r="R5" s="269"/>
      <c r="S5" s="45"/>
      <c r="T5" s="272"/>
      <c r="U5" s="178"/>
      <c r="V5" s="268"/>
      <c r="W5" s="46"/>
      <c r="X5" s="9"/>
      <c r="Y5" s="9"/>
      <c r="Z5" s="9"/>
    </row>
    <row r="6" spans="1:26" s="43" customFormat="1" ht="15.75" thickBot="1" x14ac:dyDescent="0.25">
      <c r="A6" s="15" t="s">
        <v>139</v>
      </c>
      <c r="B6" s="392" t="str">
        <f>+IF('2 CONTEXTO E IDENTIFICACIÓN'!$B$6="","",'2 CONTEXTO E IDENTIFICACIÓN'!$B$6)</f>
        <v>Peoceso Área Comunicaciones</v>
      </c>
      <c r="C6" s="392"/>
      <c r="D6" s="392"/>
      <c r="E6" s="392"/>
      <c r="F6" s="392"/>
      <c r="G6" s="392"/>
      <c r="H6" s="392"/>
      <c r="I6" s="392"/>
      <c r="J6" s="392"/>
      <c r="K6" s="392"/>
      <c r="L6" s="392"/>
      <c r="M6" s="392"/>
      <c r="N6" s="392"/>
      <c r="O6" s="392"/>
      <c r="P6" s="392"/>
      <c r="Q6" s="392"/>
      <c r="R6" s="392"/>
      <c r="S6" s="392"/>
      <c r="T6" s="392"/>
      <c r="U6" s="392"/>
      <c r="V6" s="392"/>
      <c r="W6" s="46"/>
      <c r="X6" s="9"/>
      <c r="Y6" s="9"/>
      <c r="Z6" s="9"/>
    </row>
    <row r="7" spans="1:26" s="49" customFormat="1" ht="15.75" customHeight="1" x14ac:dyDescent="0.25">
      <c r="A7" s="72"/>
      <c r="B7" s="72"/>
      <c r="C7" s="72"/>
      <c r="D7" s="72"/>
      <c r="E7" s="72" t="s">
        <v>30</v>
      </c>
      <c r="F7" s="278" t="s">
        <v>31</v>
      </c>
      <c r="G7" s="72"/>
      <c r="H7" s="72"/>
      <c r="I7" s="72"/>
      <c r="J7" s="77"/>
      <c r="K7" s="77"/>
      <c r="L7" s="77"/>
      <c r="M7" s="77"/>
      <c r="N7" s="77"/>
      <c r="O7" s="77"/>
      <c r="P7" s="77"/>
      <c r="Q7" s="77"/>
      <c r="R7" s="414" t="s">
        <v>183</v>
      </c>
      <c r="S7" s="414" t="s">
        <v>184</v>
      </c>
      <c r="T7" s="414" t="s">
        <v>185</v>
      </c>
      <c r="U7" s="206"/>
      <c r="V7" s="206"/>
      <c r="W7" s="46"/>
      <c r="X7" s="377" t="s">
        <v>246</v>
      </c>
      <c r="Y7" s="378"/>
      <c r="Z7" s="379"/>
    </row>
    <row r="8" spans="1:26" s="49" customFormat="1" ht="12" customHeight="1" x14ac:dyDescent="0.25">
      <c r="A8" s="205"/>
      <c r="B8" s="204"/>
      <c r="C8" s="204"/>
      <c r="D8" s="206"/>
      <c r="E8" s="72"/>
      <c r="F8" s="72"/>
      <c r="G8" s="72"/>
      <c r="H8" s="72"/>
      <c r="I8" s="72"/>
      <c r="J8" s="397" t="s">
        <v>95</v>
      </c>
      <c r="K8" s="397"/>
      <c r="L8" s="397"/>
      <c r="M8" s="397"/>
      <c r="N8" s="397"/>
      <c r="O8" s="397"/>
      <c r="P8" s="397"/>
      <c r="Q8" s="397"/>
      <c r="R8" s="414"/>
      <c r="S8" s="414"/>
      <c r="T8" s="414"/>
      <c r="U8" s="206"/>
      <c r="V8" s="206"/>
      <c r="W8" s="46"/>
      <c r="X8" s="21" t="s">
        <v>37</v>
      </c>
      <c r="Y8" s="22" t="s">
        <v>247</v>
      </c>
      <c r="Z8" s="23" t="s">
        <v>248</v>
      </c>
    </row>
    <row r="9" spans="1:26" ht="35.25" customHeight="1" x14ac:dyDescent="0.25">
      <c r="A9" s="359" t="s">
        <v>179</v>
      </c>
      <c r="B9" s="359" t="s">
        <v>178</v>
      </c>
      <c r="C9" s="359" t="s">
        <v>99</v>
      </c>
      <c r="D9" s="359" t="s">
        <v>100</v>
      </c>
      <c r="E9" s="416" t="s">
        <v>96</v>
      </c>
      <c r="F9" s="421" t="s">
        <v>157</v>
      </c>
      <c r="G9" s="422"/>
      <c r="H9" s="416"/>
      <c r="I9" s="279"/>
      <c r="J9" s="418" t="s">
        <v>90</v>
      </c>
      <c r="K9" s="419"/>
      <c r="L9" s="419"/>
      <c r="M9" s="419"/>
      <c r="N9" s="420"/>
      <c r="O9" s="418" t="s">
        <v>94</v>
      </c>
      <c r="P9" s="419"/>
      <c r="Q9" s="420"/>
      <c r="R9" s="415"/>
      <c r="S9" s="415"/>
      <c r="T9" s="415"/>
      <c r="U9" s="206"/>
      <c r="V9" s="206"/>
      <c r="X9" s="26" t="s">
        <v>40</v>
      </c>
      <c r="Y9" s="29">
        <v>0.01</v>
      </c>
      <c r="Z9" s="28">
        <v>0.2</v>
      </c>
    </row>
    <row r="10" spans="1:26" s="42" customFormat="1" ht="60.75" thickBot="1" x14ac:dyDescent="0.3">
      <c r="A10" s="407"/>
      <c r="B10" s="407"/>
      <c r="C10" s="407"/>
      <c r="D10" s="407"/>
      <c r="E10" s="417"/>
      <c r="F10" s="280" t="s">
        <v>249</v>
      </c>
      <c r="G10" s="281" t="s">
        <v>158</v>
      </c>
      <c r="H10" s="281" t="s">
        <v>159</v>
      </c>
      <c r="I10" s="281" t="s">
        <v>243</v>
      </c>
      <c r="J10" s="280" t="s">
        <v>75</v>
      </c>
      <c r="K10" s="282" t="s">
        <v>76</v>
      </c>
      <c r="L10" s="282" t="s">
        <v>98</v>
      </c>
      <c r="M10" s="280" t="s">
        <v>77</v>
      </c>
      <c r="N10" s="282" t="s">
        <v>78</v>
      </c>
      <c r="O10" s="282" t="s">
        <v>82</v>
      </c>
      <c r="P10" s="282" t="s">
        <v>3</v>
      </c>
      <c r="Q10" s="282" t="s">
        <v>87</v>
      </c>
      <c r="R10" s="282" t="s">
        <v>97</v>
      </c>
      <c r="S10" s="282" t="s">
        <v>101</v>
      </c>
      <c r="T10" s="283" t="s">
        <v>10</v>
      </c>
      <c r="U10" s="282" t="s">
        <v>244</v>
      </c>
      <c r="V10" s="282" t="s">
        <v>245</v>
      </c>
      <c r="X10" s="31" t="s">
        <v>42</v>
      </c>
      <c r="Y10" s="29">
        <v>0.21</v>
      </c>
      <c r="Z10" s="28">
        <v>0.4</v>
      </c>
    </row>
    <row r="11" spans="1:26" ht="223.5" customHeight="1" thickBot="1" x14ac:dyDescent="0.3">
      <c r="A11" s="425" t="str">
        <f>'2 CONTEXTO E IDENTIFICACIÓN'!A11</f>
        <v>R1</v>
      </c>
      <c r="B11" s="434" t="str">
        <f>+'2 CONTEXTO E IDENTIFICACIÓN'!E11</f>
        <v>Posibilidad de pérdida Reputacional Por bloqueo de un canal de comunicación externo  debido al inadecuado manejo en las comunicaciones</v>
      </c>
      <c r="C11" s="408">
        <f>+'3 PROBABIL E IMPACTO INHERENTE'!E11</f>
        <v>0.2</v>
      </c>
      <c r="D11" s="411">
        <f>+'3 PROBABIL E IMPACTO INHERENTE'!M11</f>
        <v>0.2</v>
      </c>
      <c r="E11" s="54">
        <v>1</v>
      </c>
      <c r="F11" s="57" t="s">
        <v>276</v>
      </c>
      <c r="G11" s="57" t="s">
        <v>278</v>
      </c>
      <c r="H11" s="57" t="s">
        <v>280</v>
      </c>
      <c r="I11" s="299" t="str">
        <f>+CONCATENATE(F11," ",G11," ",H11)</f>
        <v>Lider del proceso o contratista designado verifica el cumplimiento del uso adecuado de las comunicaciones emitidas externamente por cada uno de los canales (Boletines y redes sociales)  La persona designada valida mensualmente o cuando se considere necesario, que la información a publicar  en los diferentes medios de difusión de la entidad sea correcta.</v>
      </c>
      <c r="J11" s="5" t="s">
        <v>91</v>
      </c>
      <c r="K11" s="50">
        <f>+IF(J11='11 FORMULAS'!$E$4,'11 FORMULAS'!$F$4,IF(J11='11 FORMULAS'!$E$5,'11 FORMULAS'!$F$5,IF(J11='11 FORMULAS'!$E$6,'11 FORMULAS'!$F$6,"")))</f>
        <v>0.25</v>
      </c>
      <c r="L11" s="50" t="str">
        <f>+IF(OR(J11='11 FORMULAS'!$O$4,J11='11 FORMULAS'!$O$5),'11 FORMULAS'!$P$5,IF(J11='11 FORMULAS'!$O$6,'11 FORMULAS'!$P$6,""))</f>
        <v>Probabilidad</v>
      </c>
      <c r="M11" s="5" t="s">
        <v>80</v>
      </c>
      <c r="N11" s="50">
        <f>+IF(M11='11 FORMULAS'!$H$4,'11 FORMULAS'!$I$4,IF(M11='11 FORMULAS'!$H$5,'11 FORMULAS'!$I$5,""))</f>
        <v>0.15</v>
      </c>
      <c r="O11" s="6" t="s">
        <v>83</v>
      </c>
      <c r="P11" s="6" t="s">
        <v>85</v>
      </c>
      <c r="Q11" s="6" t="s">
        <v>88</v>
      </c>
      <c r="R11" s="273">
        <f>+IFERROR(K11+N11,"")</f>
        <v>0.4</v>
      </c>
      <c r="S11" s="273">
        <f>IF(L11='11 FORMULAS'!$P$5,C11-(C11*R11),C11)</f>
        <v>0.12</v>
      </c>
      <c r="T11" s="273">
        <f>IF(L11='11 FORMULAS'!$P$6,D11-(D11*R11),D11)</f>
        <v>0.2</v>
      </c>
      <c r="U11" s="446">
        <f>+IF(S14="","",S14)</f>
        <v>0.12</v>
      </c>
      <c r="V11" s="449">
        <f>+IF(T14="","",T14)</f>
        <v>0.2</v>
      </c>
      <c r="X11" s="34" t="s">
        <v>44</v>
      </c>
      <c r="Y11" s="29">
        <v>0.41</v>
      </c>
      <c r="Z11" s="28">
        <v>0.6</v>
      </c>
    </row>
    <row r="12" spans="1:26" hidden="1" x14ac:dyDescent="0.25">
      <c r="A12" s="426"/>
      <c r="B12" s="435"/>
      <c r="C12" s="409"/>
      <c r="D12" s="412"/>
      <c r="E12" s="55">
        <v>2</v>
      </c>
      <c r="F12" s="198"/>
      <c r="G12" s="198"/>
      <c r="H12" s="198"/>
      <c r="I12" s="301" t="str">
        <f>+CONCATENATE(F12," ",G12," ",H12)</f>
        <v xml:space="preserve">  </v>
      </c>
      <c r="J12" s="1"/>
      <c r="K12" s="51" t="str">
        <f>+IF(J12='11 FORMULAS'!$E$4,'11 FORMULAS'!$F$4,IF(J12='11 FORMULAS'!$E$5,'11 FORMULAS'!$F$5,IF(J12='11 FORMULAS'!$E$6,'11 FORMULAS'!$F$6,"")))</f>
        <v/>
      </c>
      <c r="L12" s="51" t="str">
        <f>+IF(OR(J12='11 FORMULAS'!$O$4,J12='11 FORMULAS'!$O$5),'11 FORMULAS'!$P$5,IF(J12='11 FORMULAS'!$O$6,'11 FORMULAS'!$P$6,""))</f>
        <v/>
      </c>
      <c r="M12" s="1"/>
      <c r="N12" s="51" t="str">
        <f>+IF(M12='11 FORMULAS'!$H$4,'11 FORMULAS'!$I$4,IF(M12='11 FORMULAS'!$H$5,'11 FORMULAS'!$I$5,""))</f>
        <v/>
      </c>
      <c r="O12" s="4"/>
      <c r="P12" s="4"/>
      <c r="Q12" s="4"/>
      <c r="R12" s="274" t="str">
        <f t="shared" ref="R12:R14" si="0">+IFERROR(K12+N12,"")</f>
        <v/>
      </c>
      <c r="S12" s="274">
        <f>IF(L12='11 FORMULAS'!$P$5,S11-(S11*R12),S11)</f>
        <v>0.12</v>
      </c>
      <c r="T12" s="274">
        <f>IF(L12='11 FORMULAS'!$P$6,T11-(T11*R12),T11)</f>
        <v>0.2</v>
      </c>
      <c r="U12" s="447"/>
      <c r="V12" s="450"/>
    </row>
    <row r="13" spans="1:26" ht="14.25" hidden="1" customHeight="1" x14ac:dyDescent="0.25">
      <c r="A13" s="426"/>
      <c r="B13" s="435"/>
      <c r="C13" s="409"/>
      <c r="D13" s="412"/>
      <c r="E13" s="55">
        <v>3</v>
      </c>
      <c r="F13" s="198"/>
      <c r="G13" s="198"/>
      <c r="H13" s="198"/>
      <c r="I13" s="266" t="str">
        <f t="shared" ref="I13:I42" si="1">+CONCATENATE(F13," ",G13," ",H13)</f>
        <v xml:space="preserve">  </v>
      </c>
      <c r="J13" s="1"/>
      <c r="K13" s="51" t="str">
        <f>+IF(J13='11 FORMULAS'!$E$4,'11 FORMULAS'!$F$4,IF(J13='11 FORMULAS'!$E$5,'11 FORMULAS'!$F$5,IF(J13='11 FORMULAS'!$E$6,'11 FORMULAS'!$F$6,"")))</f>
        <v/>
      </c>
      <c r="L13" s="51" t="str">
        <f>+IF(OR(J13='11 FORMULAS'!$O$4,J13='11 FORMULAS'!$O$5),'11 FORMULAS'!$P$5,IF(J13='11 FORMULAS'!$O$6,'11 FORMULAS'!$P$6,""))</f>
        <v/>
      </c>
      <c r="M13" s="1"/>
      <c r="N13" s="51" t="str">
        <f>+IF(M13='11 FORMULAS'!$H$4,'11 FORMULAS'!$I$4,IF(M13='11 FORMULAS'!$H$5,'11 FORMULAS'!$I$5,""))</f>
        <v/>
      </c>
      <c r="O13" s="4"/>
      <c r="P13" s="4"/>
      <c r="Q13" s="4"/>
      <c r="R13" s="274" t="str">
        <f>+IFERROR(K13+N13,"")</f>
        <v/>
      </c>
      <c r="S13" s="274">
        <f>IF(L13='11 FORMULAS'!$P$5,S12-(S12*R13),S12)</f>
        <v>0.12</v>
      </c>
      <c r="T13" s="274">
        <f>IF(L13='11 FORMULAS'!$P$6,T12-(T12*R13),T12)</f>
        <v>0.2</v>
      </c>
      <c r="U13" s="447"/>
      <c r="V13" s="450"/>
    </row>
    <row r="14" spans="1:26" ht="17.25" hidden="1" customHeight="1" thickBot="1" x14ac:dyDescent="0.3">
      <c r="A14" s="433"/>
      <c r="B14" s="436"/>
      <c r="C14" s="410"/>
      <c r="D14" s="413"/>
      <c r="E14" s="56">
        <v>4</v>
      </c>
      <c r="F14" s="199"/>
      <c r="G14" s="199"/>
      <c r="H14" s="199"/>
      <c r="I14" s="267" t="str">
        <f t="shared" si="1"/>
        <v xml:space="preserve">  </v>
      </c>
      <c r="J14" s="7"/>
      <c r="K14" s="52" t="str">
        <f>+IF(J14='11 FORMULAS'!$E$4,'11 FORMULAS'!$F$4,IF(J14='11 FORMULAS'!$E$5,'11 FORMULAS'!$F$5,IF(J14='11 FORMULAS'!$E$6,'11 FORMULAS'!$F$6,"")))</f>
        <v/>
      </c>
      <c r="L14" s="52" t="str">
        <f>+IF(OR(J14='11 FORMULAS'!$O$4,J14='11 FORMULAS'!$O$5),'11 FORMULAS'!$P$5,IF(J14='11 FORMULAS'!$O$6,'11 FORMULAS'!$P$6,""))</f>
        <v/>
      </c>
      <c r="M14" s="7"/>
      <c r="N14" s="52" t="str">
        <f>+IF(M14='11 FORMULAS'!$H$4,'11 FORMULAS'!$I$4,IF(M14='11 FORMULAS'!$H$5,'11 FORMULAS'!$I$5,""))</f>
        <v/>
      </c>
      <c r="O14" s="8"/>
      <c r="P14" s="8"/>
      <c r="Q14" s="8"/>
      <c r="R14" s="275" t="str">
        <f t="shared" si="0"/>
        <v/>
      </c>
      <c r="S14" s="275">
        <f>IF(L14='11 FORMULAS'!$P$5,S13-(S13*R14),S13)</f>
        <v>0.12</v>
      </c>
      <c r="T14" s="275">
        <f>IF(L14='11 FORMULAS'!$P$6,T13-(T13*R14),T13)</f>
        <v>0.2</v>
      </c>
      <c r="U14" s="448"/>
      <c r="V14" s="451"/>
    </row>
    <row r="15" spans="1:26" ht="228" customHeight="1" thickBot="1" x14ac:dyDescent="0.3">
      <c r="A15" s="425" t="str">
        <f>'2 CONTEXTO E IDENTIFICACIÓN'!A12</f>
        <v>R2</v>
      </c>
      <c r="B15" s="434" t="str">
        <f>+'2 CONTEXTO E IDENTIFICACIÓN'!E12</f>
        <v>Posibilidad de pérdida Reputacional por demanda de los grupos de valor  debido a la publicación de información clasificada</v>
      </c>
      <c r="C15" s="437">
        <f>+'3 PROBABIL E IMPACTO INHERENTE'!E12</f>
        <v>0.2</v>
      </c>
      <c r="D15" s="411">
        <f>+'3 PROBABIL E IMPACTO INHERENTE'!M12</f>
        <v>0.6</v>
      </c>
      <c r="E15" s="54">
        <v>1</v>
      </c>
      <c r="F15" s="57" t="s">
        <v>276</v>
      </c>
      <c r="G15" s="57" t="s">
        <v>279</v>
      </c>
      <c r="H15" s="57" t="s">
        <v>281</v>
      </c>
      <c r="I15" s="299" t="str">
        <f>+CONCATENATE(F15," ",G15," ",H15)</f>
        <v>Lider del proceso o contratista designado valida que la información a publicar sea emitida por gerencia o este validada por ella, dando cumplimiento al acuerdo de confidencialidad firmado por cada contratista al inicio del contrato La persona designada valida mensualmente o cuando se considere necesario, que la información a publicar  provenga de una fuente oficial y se pueda comunicar al público externo</v>
      </c>
      <c r="J15" s="5" t="s">
        <v>91</v>
      </c>
      <c r="K15" s="50">
        <f>+IF(J15='11 FORMULAS'!$E$4,'11 FORMULAS'!$F$4,IF(J15='11 FORMULAS'!$E$5,'11 FORMULAS'!$F$5,IF(J15='11 FORMULAS'!$E$6,'11 FORMULAS'!$F$6,"")))</f>
        <v>0.25</v>
      </c>
      <c r="L15" s="50" t="str">
        <f>+IF(OR(J15='11 FORMULAS'!$O$4,J15='11 FORMULAS'!$O$5),'11 FORMULAS'!$P$5,IF(J15='11 FORMULAS'!$O$6,'11 FORMULAS'!$P$6,""))</f>
        <v>Probabilidad</v>
      </c>
      <c r="M15" s="5" t="s">
        <v>80</v>
      </c>
      <c r="N15" s="50">
        <f>+IF(M15='11 FORMULAS'!$H$4,'11 FORMULAS'!$I$4,IF(M15='11 FORMULAS'!$H$5,'11 FORMULAS'!$I$5,""))</f>
        <v>0.15</v>
      </c>
      <c r="O15" s="6" t="s">
        <v>83</v>
      </c>
      <c r="P15" s="6" t="s">
        <v>86</v>
      </c>
      <c r="Q15" s="6" t="s">
        <v>88</v>
      </c>
      <c r="R15" s="273">
        <f>+IFERROR(K15+N15,"")</f>
        <v>0.4</v>
      </c>
      <c r="S15" s="273">
        <f>IF(L15='11 FORMULAS'!$P$5,C15-(C15*R15),C15)</f>
        <v>0.12</v>
      </c>
      <c r="T15" s="273">
        <f>IF(L15='11 FORMULAS'!$P$6,D15-(D15*R15),D15)</f>
        <v>0.6</v>
      </c>
      <c r="U15" s="446">
        <f>+IF(S18="","",S18)</f>
        <v>0.12</v>
      </c>
      <c r="V15" s="449">
        <f>+IF(T18="","",T18)</f>
        <v>0.6</v>
      </c>
      <c r="X15" s="35" t="s">
        <v>46</v>
      </c>
      <c r="Y15" s="29">
        <v>0.61</v>
      </c>
      <c r="Z15" s="28">
        <v>0.8</v>
      </c>
    </row>
    <row r="16" spans="1:26" ht="24" hidden="1" customHeight="1" x14ac:dyDescent="0.3">
      <c r="A16" s="426"/>
      <c r="B16" s="435"/>
      <c r="C16" s="438"/>
      <c r="D16" s="412"/>
      <c r="E16" s="55">
        <v>2</v>
      </c>
      <c r="F16" s="198"/>
      <c r="G16" s="198"/>
      <c r="H16" s="198"/>
      <c r="I16" s="266" t="str">
        <f t="shared" si="1"/>
        <v xml:space="preserve">  </v>
      </c>
      <c r="J16" s="1"/>
      <c r="K16" s="51" t="str">
        <f>+IF(J16='11 FORMULAS'!$E$4,'11 FORMULAS'!$F$4,IF(J16='11 FORMULAS'!$E$5,'11 FORMULAS'!$F$5,IF(J16='11 FORMULAS'!$E$6,'11 FORMULAS'!$F$6,"")))</f>
        <v/>
      </c>
      <c r="L16" s="51" t="str">
        <f>+IF(OR(J16='11 FORMULAS'!$O$4,J16='11 FORMULAS'!$O$5),'11 FORMULAS'!$P$5,IF(J16='11 FORMULAS'!$O$6,'11 FORMULAS'!$P$6,""))</f>
        <v/>
      </c>
      <c r="M16" s="1"/>
      <c r="N16" s="51" t="str">
        <f>+IF(M16='11 FORMULAS'!$H$4,'11 FORMULAS'!$I$4,IF(M16='11 FORMULAS'!$H$5,'11 FORMULAS'!$I$5,""))</f>
        <v/>
      </c>
      <c r="O16" s="4"/>
      <c r="P16" s="4"/>
      <c r="Q16" s="4"/>
      <c r="R16" s="274" t="str">
        <f t="shared" ref="R16" si="2">+IFERROR(K16+N16,"")</f>
        <v/>
      </c>
      <c r="S16" s="274">
        <f>IF(L16='11 FORMULAS'!$P$5,S15-(S15*R16),S15)</f>
        <v>0.12</v>
      </c>
      <c r="T16" s="274">
        <f>IF(L16='11 FORMULAS'!$P$6,T15-(T15*R16),T15)</f>
        <v>0.6</v>
      </c>
      <c r="U16" s="447"/>
      <c r="V16" s="450"/>
      <c r="X16" s="36" t="s">
        <v>47</v>
      </c>
      <c r="Y16" s="29">
        <v>0.81</v>
      </c>
      <c r="Z16" s="28">
        <v>1</v>
      </c>
    </row>
    <row r="17" spans="1:26" ht="24" hidden="1" customHeight="1" x14ac:dyDescent="0.25">
      <c r="A17" s="426"/>
      <c r="B17" s="435"/>
      <c r="C17" s="438"/>
      <c r="D17" s="412"/>
      <c r="E17" s="55">
        <v>3</v>
      </c>
      <c r="F17" s="198"/>
      <c r="G17" s="198"/>
      <c r="H17" s="198"/>
      <c r="I17" s="266" t="str">
        <f t="shared" si="1"/>
        <v xml:space="preserve">  </v>
      </c>
      <c r="J17" s="1"/>
      <c r="K17" s="51" t="str">
        <f>+IF(J17='11 FORMULAS'!$E$4,'11 FORMULAS'!$F$4,IF(J17='11 FORMULAS'!$E$5,'11 FORMULAS'!$F$5,IF(J17='11 FORMULAS'!$E$6,'11 FORMULAS'!$F$6,"")))</f>
        <v/>
      </c>
      <c r="L17" s="51" t="str">
        <f>+IF(OR(J17='11 FORMULAS'!$O$4,J17='11 FORMULAS'!$O$5),'11 FORMULAS'!$P$5,IF(J17='11 FORMULAS'!$O$6,'11 FORMULAS'!$P$6,""))</f>
        <v/>
      </c>
      <c r="M17" s="1"/>
      <c r="N17" s="51" t="str">
        <f>+IF(M17='11 FORMULAS'!$H$4,'11 FORMULAS'!$I$4,IF(M17='11 FORMULAS'!$H$5,'11 FORMULAS'!$I$5,""))</f>
        <v/>
      </c>
      <c r="O17" s="4"/>
      <c r="P17" s="4"/>
      <c r="Q17" s="4"/>
      <c r="R17" s="274" t="str">
        <f>+IFERROR(K17+N17,"")</f>
        <v/>
      </c>
      <c r="S17" s="274">
        <f>IF(L17='11 FORMULAS'!$P$5,S16-(S16*R17),S16)</f>
        <v>0.12</v>
      </c>
      <c r="T17" s="274">
        <f>IF(L17='11 FORMULAS'!$P$6,T16-(T16*R17),T16)</f>
        <v>0.6</v>
      </c>
      <c r="U17" s="447"/>
      <c r="V17" s="450"/>
      <c r="X17" s="270"/>
      <c r="Y17" s="271"/>
      <c r="Z17" s="271"/>
    </row>
    <row r="18" spans="1:26" ht="24" hidden="1" customHeight="1" thickBot="1" x14ac:dyDescent="0.3">
      <c r="A18" s="433"/>
      <c r="B18" s="436"/>
      <c r="C18" s="439"/>
      <c r="D18" s="413"/>
      <c r="E18" s="56">
        <v>4</v>
      </c>
      <c r="F18" s="199"/>
      <c r="G18" s="199"/>
      <c r="H18" s="199"/>
      <c r="I18" s="267" t="str">
        <f t="shared" si="1"/>
        <v xml:space="preserve">  </v>
      </c>
      <c r="J18" s="7"/>
      <c r="K18" s="52" t="str">
        <f>+IF(J18='11 FORMULAS'!$E$4,'11 FORMULAS'!$F$4,IF(J18='11 FORMULAS'!$E$5,'11 FORMULAS'!$F$5,IF(J18='11 FORMULAS'!$E$6,'11 FORMULAS'!$F$6,"")))</f>
        <v/>
      </c>
      <c r="L18" s="52" t="str">
        <f>+IF(OR(J18='11 FORMULAS'!$O$4,J18='11 FORMULAS'!$O$5),'11 FORMULAS'!$P$5,IF(J18='11 FORMULAS'!$O$6,'11 FORMULAS'!$P$6,""))</f>
        <v/>
      </c>
      <c r="M18" s="7"/>
      <c r="N18" s="52" t="str">
        <f>+IF(M18='11 FORMULAS'!$H$4,'11 FORMULAS'!$I$4,IF(M18='11 FORMULAS'!$H$5,'11 FORMULAS'!$I$5,""))</f>
        <v/>
      </c>
      <c r="O18" s="8"/>
      <c r="P18" s="8"/>
      <c r="Q18" s="8"/>
      <c r="R18" s="275" t="str">
        <f t="shared" ref="R18" si="3">+IFERROR(K18+N18,"")</f>
        <v/>
      </c>
      <c r="S18" s="275">
        <f>IF(L18='11 FORMULAS'!$P$5,S17-(S17*R18),S17)</f>
        <v>0.12</v>
      </c>
      <c r="T18" s="275">
        <f>IF(L18='11 FORMULAS'!$P$6,T17-(T17*R18),T17)</f>
        <v>0.6</v>
      </c>
      <c r="U18" s="448"/>
      <c r="V18" s="451"/>
    </row>
    <row r="19" spans="1:26" ht="239.25" customHeight="1" thickBot="1" x14ac:dyDescent="0.3">
      <c r="A19" s="425" t="str">
        <f>'2 CONTEXTO E IDENTIFICACIÓN'!A13</f>
        <v>R3</v>
      </c>
      <c r="B19" s="434" t="str">
        <f>+'2 CONTEXTO E IDENTIFICACIÓN'!E13</f>
        <v>Posibilidad de pérdida Reputacional  por denuncias o reclamaciones masivas  debido a la falta de claridad en el contenido de las comunicaciones que pueden generar múltiples interpretaciones</v>
      </c>
      <c r="C19" s="437">
        <f>+'3 PROBABIL E IMPACTO INHERENTE'!E13</f>
        <v>0.2</v>
      </c>
      <c r="D19" s="411">
        <f>+'3 PROBABIL E IMPACTO INHERENTE'!M13</f>
        <v>0.2</v>
      </c>
      <c r="E19" s="54">
        <v>1</v>
      </c>
      <c r="F19" s="57" t="s">
        <v>276</v>
      </c>
      <c r="G19" s="57" t="s">
        <v>282</v>
      </c>
      <c r="H19" s="57" t="s">
        <v>281</v>
      </c>
      <c r="I19" s="299" t="str">
        <f>+CONCATENATE(F19," ",G19," ",H19)</f>
        <v>Lider del proceso o contratista designado Verifica que el contenido a publicar, tenga la información correcta, completa y que el lenguaje sea adecuado  La persona designada valida mensualmente o cuando se considere necesario, que la información a publicar  provenga de una fuente oficial y se pueda comunicar al público externo</v>
      </c>
      <c r="J19" s="5" t="s">
        <v>91</v>
      </c>
      <c r="K19" s="50">
        <f>+IF(J19='11 FORMULAS'!$E$4,'11 FORMULAS'!$F$4,IF(J19='11 FORMULAS'!$E$5,'11 FORMULAS'!$F$5,IF(J19='11 FORMULAS'!$E$6,'11 FORMULAS'!$F$6,"")))</f>
        <v>0.25</v>
      </c>
      <c r="L19" s="50" t="str">
        <f>+IF(OR(J19='11 FORMULAS'!$O$4,J19='11 FORMULAS'!$O$5),'11 FORMULAS'!$P$5,IF(J19='11 FORMULAS'!$O$6,'11 FORMULAS'!$P$6,""))</f>
        <v>Probabilidad</v>
      </c>
      <c r="M19" s="5" t="s">
        <v>80</v>
      </c>
      <c r="N19" s="50">
        <f>+IF(M19='11 FORMULAS'!$H$4,'11 FORMULAS'!$I$4,IF(M19='11 FORMULAS'!$H$5,'11 FORMULAS'!$I$5,""))</f>
        <v>0.15</v>
      </c>
      <c r="O19" s="6" t="s">
        <v>83</v>
      </c>
      <c r="P19" s="6" t="s">
        <v>86</v>
      </c>
      <c r="Q19" s="6" t="s">
        <v>88</v>
      </c>
      <c r="R19" s="273">
        <f>+IFERROR(K19+N19,"")</f>
        <v>0.4</v>
      </c>
      <c r="S19" s="273">
        <f>IF(L19='11 FORMULAS'!$P$5,C19-(C19*R19),C19)</f>
        <v>0.12</v>
      </c>
      <c r="T19" s="273">
        <f>IF(L19='11 FORMULAS'!$P$6,D19-(D19*R19),D19)</f>
        <v>0.2</v>
      </c>
      <c r="U19" s="446">
        <f>+IF(S22="","",S22)</f>
        <v>0.12</v>
      </c>
      <c r="V19" s="449">
        <f>+IF(T22="","",T22)</f>
        <v>0.2</v>
      </c>
      <c r="X19" s="270"/>
      <c r="Y19" s="271"/>
      <c r="Z19" s="271"/>
    </row>
    <row r="20" spans="1:26" ht="25.5" hidden="1" customHeight="1" x14ac:dyDescent="0.25">
      <c r="A20" s="426"/>
      <c r="B20" s="435"/>
      <c r="C20" s="438"/>
      <c r="D20" s="412"/>
      <c r="E20" s="55">
        <v>2</v>
      </c>
      <c r="F20" s="198"/>
      <c r="G20" s="198"/>
      <c r="H20" s="198"/>
      <c r="I20" s="266" t="str">
        <f>+CONCATENATE(F20," ",G20," ",H20)</f>
        <v xml:space="preserve">  </v>
      </c>
      <c r="J20" s="1"/>
      <c r="K20" s="51" t="str">
        <f>+IF(J20='11 FORMULAS'!$E$4,'11 FORMULAS'!$F$4,IF(J20='11 FORMULAS'!$E$5,'11 FORMULAS'!$F$5,IF(J20='11 FORMULAS'!$E$6,'11 FORMULAS'!$F$6,"")))</f>
        <v/>
      </c>
      <c r="L20" s="51" t="str">
        <f>+IF(OR(J20='11 FORMULAS'!$O$4,J20='11 FORMULAS'!$O$5),'11 FORMULAS'!$P$5,IF(J20='11 FORMULAS'!$O$6,'11 FORMULAS'!$P$6,""))</f>
        <v/>
      </c>
      <c r="M20" s="1"/>
      <c r="N20" s="51" t="str">
        <f>+IF(M20='11 FORMULAS'!$H$4,'11 FORMULAS'!$I$4,IF(M20='11 FORMULAS'!$H$5,'11 FORMULAS'!$I$5,""))</f>
        <v/>
      </c>
      <c r="O20" s="4"/>
      <c r="P20" s="4"/>
      <c r="Q20" s="4"/>
      <c r="R20" s="274" t="str">
        <f t="shared" ref="R20" si="4">+IFERROR(K20+N20,"")</f>
        <v/>
      </c>
      <c r="S20" s="274">
        <f>IF(L20='11 FORMULAS'!$P$5,S19-(S19*R20),S19)</f>
        <v>0.12</v>
      </c>
      <c r="T20" s="274">
        <f>IF(L20='11 FORMULAS'!$P$6,T19-(T19*R20),T19)</f>
        <v>0.2</v>
      </c>
      <c r="U20" s="447"/>
      <c r="V20" s="450"/>
      <c r="X20" s="270"/>
      <c r="Y20" s="271"/>
      <c r="Z20" s="271"/>
    </row>
    <row r="21" spans="1:26" ht="15" hidden="1" x14ac:dyDescent="0.25">
      <c r="A21" s="426"/>
      <c r="B21" s="435"/>
      <c r="C21" s="438"/>
      <c r="D21" s="412"/>
      <c r="E21" s="55">
        <v>3</v>
      </c>
      <c r="F21" s="198"/>
      <c r="G21" s="198"/>
      <c r="H21" s="198"/>
      <c r="I21" s="266" t="str">
        <f>+CONCATENATE(F21," ",G21," ",H21)</f>
        <v xml:space="preserve">  </v>
      </c>
      <c r="J21" s="1"/>
      <c r="K21" s="51" t="str">
        <f>+IF(J21='11 FORMULAS'!$E$4,'11 FORMULAS'!$F$4,IF(J21='11 FORMULAS'!$E$5,'11 FORMULAS'!$F$5,IF(J21='11 FORMULAS'!$E$6,'11 FORMULAS'!$F$6,"")))</f>
        <v/>
      </c>
      <c r="L21" s="51" t="str">
        <f>+IF(OR(J21='11 FORMULAS'!$O$4,J21='11 FORMULAS'!$O$5),'11 FORMULAS'!$P$5,IF(J21='11 FORMULAS'!$O$6,'11 FORMULAS'!$P$6,""))</f>
        <v/>
      </c>
      <c r="M21" s="1"/>
      <c r="N21" s="51" t="str">
        <f>+IF(M21='11 FORMULAS'!$H$4,'11 FORMULAS'!$I$4,IF(M21='11 FORMULAS'!$H$5,'11 FORMULAS'!$I$5,""))</f>
        <v/>
      </c>
      <c r="O21" s="4"/>
      <c r="P21" s="4"/>
      <c r="Q21" s="4"/>
      <c r="R21" s="274" t="str">
        <f>+IFERROR(K21+N21,"")</f>
        <v/>
      </c>
      <c r="S21" s="274">
        <f>IF(L21='11 FORMULAS'!$P$5,S20-(S20*R21),S20)</f>
        <v>0.12</v>
      </c>
      <c r="T21" s="274">
        <f>IF(L21='11 FORMULAS'!$P$6,T20-(T20*R21),T20)</f>
        <v>0.2</v>
      </c>
      <c r="U21" s="447"/>
      <c r="V21" s="450"/>
      <c r="X21" s="270"/>
      <c r="Y21" s="271"/>
      <c r="Z21" s="271"/>
    </row>
    <row r="22" spans="1:26" ht="18.75" hidden="1" customHeight="1" thickBot="1" x14ac:dyDescent="0.3">
      <c r="A22" s="433"/>
      <c r="B22" s="436"/>
      <c r="C22" s="439"/>
      <c r="D22" s="413"/>
      <c r="E22" s="56">
        <v>4</v>
      </c>
      <c r="F22" s="199"/>
      <c r="G22" s="199"/>
      <c r="H22" s="199"/>
      <c r="I22" s="267" t="str">
        <f t="shared" si="1"/>
        <v xml:space="preserve">  </v>
      </c>
      <c r="J22" s="7"/>
      <c r="K22" s="52" t="str">
        <f>+IF(J22='11 FORMULAS'!$E$4,'11 FORMULAS'!$F$4,IF(J22='11 FORMULAS'!$E$5,'11 FORMULAS'!$F$5,IF(J22='11 FORMULAS'!$E$6,'11 FORMULAS'!$F$6,"")))</f>
        <v/>
      </c>
      <c r="L22" s="52" t="str">
        <f>+IF(OR(J22='11 FORMULAS'!$O$4,J22='11 FORMULAS'!$O$5),'11 FORMULAS'!$P$5,IF(J22='11 FORMULAS'!$O$6,'11 FORMULAS'!$P$6,""))</f>
        <v/>
      </c>
      <c r="M22" s="7"/>
      <c r="N22" s="52" t="str">
        <f>+IF(M22='11 FORMULAS'!$H$4,'11 FORMULAS'!$I$4,IF(M22='11 FORMULAS'!$H$5,'11 FORMULAS'!$I$5,""))</f>
        <v/>
      </c>
      <c r="O22" s="8"/>
      <c r="P22" s="8"/>
      <c r="Q22" s="8"/>
      <c r="R22" s="275" t="str">
        <f t="shared" ref="R22" si="5">+IFERROR(K22+N22,"")</f>
        <v/>
      </c>
      <c r="S22" s="275">
        <f>IF(L22='11 FORMULAS'!$P$5,S21-(S21*R22),S21)</f>
        <v>0.12</v>
      </c>
      <c r="T22" s="275">
        <f>IF(L22='11 FORMULAS'!$P$6,T21-(T21*R22),T21)</f>
        <v>0.2</v>
      </c>
      <c r="U22" s="448"/>
      <c r="V22" s="451"/>
    </row>
    <row r="23" spans="1:26" ht="257.25" customHeight="1" thickBot="1" x14ac:dyDescent="0.3">
      <c r="A23" s="425" t="str">
        <f>'2 CONTEXTO E IDENTIFICACIÓN'!A14</f>
        <v>R4</v>
      </c>
      <c r="B23" s="434" t="str">
        <f>+'2 CONTEXTO E IDENTIFICACIÓN'!E14</f>
        <v>Posibilidad de pérdida Reputacional por quejas de grupos de valor  debido a pérdida de integridad de la información cuando personal no autorizado realiza publicaciones en las redes o modifica contenido</v>
      </c>
      <c r="C23" s="408">
        <f>+'3 PROBABIL E IMPACTO INHERENTE'!E14</f>
        <v>0.2</v>
      </c>
      <c r="D23" s="411">
        <f>+'3 PROBABIL E IMPACTO INHERENTE'!M14</f>
        <v>0.2</v>
      </c>
      <c r="E23" s="54">
        <v>1</v>
      </c>
      <c r="F23" s="57" t="s">
        <v>276</v>
      </c>
      <c r="G23" s="57" t="s">
        <v>283</v>
      </c>
      <c r="H23" s="57" t="s">
        <v>284</v>
      </c>
      <c r="I23" s="265" t="str">
        <f>+CONCATENATE(F23," ",G23," ",H23)</f>
        <v>Lider del proceso o contratista designado realiza seguimiento a medios tradicionales y alternativos de publicaciones relacionadas con la entidad, validando que la información publicada sea la correcta, haciendo sugerencias o correcciones de información publicada que ha sido alterada La persona designada hace seguimiento mensual a las publicaciones que se hagan de la entidad en los diferentes medios de comunicación</v>
      </c>
      <c r="J23" s="5" t="s">
        <v>91</v>
      </c>
      <c r="K23" s="50">
        <f>+IF(J23='11 FORMULAS'!$E$4,'11 FORMULAS'!$F$4,IF(J23='11 FORMULAS'!$E$5,'11 FORMULAS'!$F$5,IF(J23='11 FORMULAS'!$E$6,'11 FORMULAS'!$F$6,"")))</f>
        <v>0.25</v>
      </c>
      <c r="L23" s="50" t="str">
        <f>+IF(OR(J23='11 FORMULAS'!$O$4,J23='11 FORMULAS'!$O$5),'11 FORMULAS'!$P$5,IF(J23='11 FORMULAS'!$O$6,'11 FORMULAS'!$P$6,""))</f>
        <v>Probabilidad</v>
      </c>
      <c r="M23" s="5" t="s">
        <v>80</v>
      </c>
      <c r="N23" s="50">
        <f>+IF(M23='11 FORMULAS'!$H$4,'11 FORMULAS'!$I$4,IF(M23='11 FORMULAS'!$H$5,'11 FORMULAS'!$I$5,""))</f>
        <v>0.15</v>
      </c>
      <c r="O23" s="6" t="s">
        <v>83</v>
      </c>
      <c r="P23" s="6" t="s">
        <v>85</v>
      </c>
      <c r="Q23" s="6" t="s">
        <v>88</v>
      </c>
      <c r="R23" s="273">
        <f>+IFERROR(K23+N23,"")</f>
        <v>0.4</v>
      </c>
      <c r="S23" s="273">
        <f>IF(L23='11 FORMULAS'!$P$5,C23-(C23*R23),C23)</f>
        <v>0.12</v>
      </c>
      <c r="T23" s="273">
        <f>IF(L23='11 FORMULAS'!$P$6,D23-(D23*R23),D23)</f>
        <v>0.2</v>
      </c>
      <c r="U23" s="446">
        <f>+IF(S26="","",S26)</f>
        <v>0.12</v>
      </c>
      <c r="V23" s="449">
        <f>+IF(T26="","",T26)</f>
        <v>0.2</v>
      </c>
      <c r="X23" s="270"/>
      <c r="Y23" s="271"/>
      <c r="Z23" s="271"/>
    </row>
    <row r="24" spans="1:26" ht="41.25" hidden="1" customHeight="1" x14ac:dyDescent="0.25">
      <c r="A24" s="426"/>
      <c r="B24" s="435"/>
      <c r="C24" s="409"/>
      <c r="D24" s="412"/>
      <c r="E24" s="55">
        <v>2</v>
      </c>
      <c r="F24" s="198"/>
      <c r="G24" s="198"/>
      <c r="H24" s="198"/>
      <c r="I24" s="266" t="str">
        <f t="shared" si="1"/>
        <v xml:space="preserve">  </v>
      </c>
      <c r="J24" s="1"/>
      <c r="K24" s="51" t="str">
        <f>+IF(J24='11 FORMULAS'!$E$4,'11 FORMULAS'!$F$4,IF(J24='11 FORMULAS'!$E$5,'11 FORMULAS'!$F$5,IF(J24='11 FORMULAS'!$E$6,'11 FORMULAS'!$F$6,"")))</f>
        <v/>
      </c>
      <c r="L24" s="51" t="str">
        <f>+IF(OR(J24='11 FORMULAS'!$O$4,J24='11 FORMULAS'!$O$5),'11 FORMULAS'!$P$5,IF(J24='11 FORMULAS'!$O$6,'11 FORMULAS'!$P$6,""))</f>
        <v/>
      </c>
      <c r="M24" s="1"/>
      <c r="N24" s="51" t="str">
        <f>+IF(M24='11 FORMULAS'!$H$4,'11 FORMULAS'!$I$4,IF(M24='11 FORMULAS'!$H$5,'11 FORMULAS'!$I$5,""))</f>
        <v/>
      </c>
      <c r="O24" s="4"/>
      <c r="P24" s="4"/>
      <c r="Q24" s="4"/>
      <c r="R24" s="274" t="str">
        <f t="shared" ref="R24" si="6">+IFERROR(K24+N24,"")</f>
        <v/>
      </c>
      <c r="S24" s="274">
        <f>IF(L24='11 FORMULAS'!$P$5,S23-(S23*R24),S23)</f>
        <v>0.12</v>
      </c>
      <c r="T24" s="274">
        <f>IF(L24='11 FORMULAS'!$P$6,T23-(T23*R24),T23)</f>
        <v>0.2</v>
      </c>
      <c r="U24" s="447"/>
      <c r="V24" s="450"/>
      <c r="X24" s="270"/>
      <c r="Y24" s="271"/>
      <c r="Z24" s="271"/>
    </row>
    <row r="25" spans="1:26" ht="41.25" hidden="1" customHeight="1" x14ac:dyDescent="0.25">
      <c r="A25" s="426"/>
      <c r="B25" s="435"/>
      <c r="C25" s="409"/>
      <c r="D25" s="412"/>
      <c r="E25" s="55">
        <v>3</v>
      </c>
      <c r="F25" s="198"/>
      <c r="G25" s="198"/>
      <c r="H25" s="198"/>
      <c r="I25" s="266" t="str">
        <f t="shared" si="1"/>
        <v xml:space="preserve">  </v>
      </c>
      <c r="J25" s="1"/>
      <c r="K25" s="51" t="str">
        <f>+IF(J25='11 FORMULAS'!$E$4,'11 FORMULAS'!$F$4,IF(J25='11 FORMULAS'!$E$5,'11 FORMULAS'!$F$5,IF(J25='11 FORMULAS'!$E$6,'11 FORMULAS'!$F$6,"")))</f>
        <v/>
      </c>
      <c r="L25" s="51" t="str">
        <f>+IF(OR(J25='11 FORMULAS'!$O$4,J25='11 FORMULAS'!$O$5),'11 FORMULAS'!$P$5,IF(J25='11 FORMULAS'!$O$6,'11 FORMULAS'!$P$6,""))</f>
        <v/>
      </c>
      <c r="M25" s="1"/>
      <c r="N25" s="51" t="str">
        <f>+IF(M25='11 FORMULAS'!$H$4,'11 FORMULAS'!$I$4,IF(M25='11 FORMULAS'!$H$5,'11 FORMULAS'!$I$5,""))</f>
        <v/>
      </c>
      <c r="O25" s="4"/>
      <c r="P25" s="4"/>
      <c r="Q25" s="4"/>
      <c r="R25" s="274" t="str">
        <f>+IFERROR(K25+N25,"")</f>
        <v/>
      </c>
      <c r="S25" s="274">
        <f>IF(L25='11 FORMULAS'!$P$5,S24-(S24*R25),S24)</f>
        <v>0.12</v>
      </c>
      <c r="T25" s="274">
        <f>IF(L25='11 FORMULAS'!$P$6,T24-(T24*R25),T24)</f>
        <v>0.2</v>
      </c>
      <c r="U25" s="447"/>
      <c r="V25" s="450"/>
      <c r="X25" s="270"/>
      <c r="Y25" s="271"/>
      <c r="Z25" s="271"/>
    </row>
    <row r="26" spans="1:26" ht="41.25" hidden="1" customHeight="1" thickBot="1" x14ac:dyDescent="0.3">
      <c r="A26" s="433"/>
      <c r="B26" s="436"/>
      <c r="C26" s="410"/>
      <c r="D26" s="413"/>
      <c r="E26" s="56">
        <v>4</v>
      </c>
      <c r="F26" s="199"/>
      <c r="G26" s="199"/>
      <c r="H26" s="199"/>
      <c r="I26" s="267" t="str">
        <f t="shared" si="1"/>
        <v xml:space="preserve">  </v>
      </c>
      <c r="J26" s="7"/>
      <c r="K26" s="52" t="str">
        <f>+IF(J26='11 FORMULAS'!$E$4,'11 FORMULAS'!$F$4,IF(J26='11 FORMULAS'!$E$5,'11 FORMULAS'!$F$5,IF(J26='11 FORMULAS'!$E$6,'11 FORMULAS'!$F$6,"")))</f>
        <v/>
      </c>
      <c r="L26" s="52" t="str">
        <f>+IF(OR(J26='11 FORMULAS'!$O$4,J26='11 FORMULAS'!$O$5),'11 FORMULAS'!$P$5,IF(J26='11 FORMULAS'!$O$6,'11 FORMULAS'!$P$6,""))</f>
        <v/>
      </c>
      <c r="M26" s="7"/>
      <c r="N26" s="52" t="str">
        <f>+IF(M26='11 FORMULAS'!$H$4,'11 FORMULAS'!$I$4,IF(M26='11 FORMULAS'!$H$5,'11 FORMULAS'!$I$5,""))</f>
        <v/>
      </c>
      <c r="O26" s="8"/>
      <c r="P26" s="8"/>
      <c r="Q26" s="8"/>
      <c r="R26" s="275" t="str">
        <f t="shared" ref="R26" si="7">+IFERROR(K26+N26,"")</f>
        <v/>
      </c>
      <c r="S26" s="275">
        <f>IF(L26='11 FORMULAS'!$P$5,S25-(S25*R26),S25)</f>
        <v>0.12</v>
      </c>
      <c r="T26" s="275">
        <f>IF(L26='11 FORMULAS'!$P$6,T25-(T25*R26),T25)</f>
        <v>0.2</v>
      </c>
      <c r="U26" s="448"/>
      <c r="V26" s="451"/>
    </row>
    <row r="27" spans="1:26" ht="196.5" customHeight="1" thickBot="1" x14ac:dyDescent="0.3">
      <c r="A27" s="425" t="str">
        <f>'2 CONTEXTO E IDENTIFICACIÓN'!A15</f>
        <v>R5</v>
      </c>
      <c r="B27" s="434" t="str">
        <f>+'2 CONTEXTO E IDENTIFICACIÓN'!E15</f>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C27" s="408">
        <f>+'3 PROBABIL E IMPACTO INHERENTE'!E15</f>
        <v>0.2</v>
      </c>
      <c r="D27" s="411">
        <f>+'3 PROBABIL E IMPACTO INHERENTE'!M15</f>
        <v>0.2</v>
      </c>
      <c r="E27" s="54">
        <v>1</v>
      </c>
      <c r="F27" s="57" t="s">
        <v>276</v>
      </c>
      <c r="G27" s="57" t="s">
        <v>285</v>
      </c>
      <c r="H27" s="57" t="s">
        <v>286</v>
      </c>
      <c r="I27" s="265" t="str">
        <f t="shared" si="1"/>
        <v>Lider del proceso o contratista designado Verifica que el archivo de perfiles y claves de la página web de la entidad y redes sociales, esté actualizado,para evitar inconvenientes para el ingreso a cada una de ellas La persona  designada verifica periodicamente,que el archivo que contiene los perfiles y contraseñas este actualizado</v>
      </c>
      <c r="J27" s="5" t="s">
        <v>91</v>
      </c>
      <c r="K27" s="50">
        <f>+IF(J27='11 FORMULAS'!$E$4,'11 FORMULAS'!$F$4,IF(J27='11 FORMULAS'!$E$5,'11 FORMULAS'!$F$5,IF(J27='11 FORMULAS'!$E$6,'11 FORMULAS'!$F$6,"")))</f>
        <v>0.25</v>
      </c>
      <c r="L27" s="50" t="str">
        <f>+IF(OR(J27='11 FORMULAS'!$O$4,J27='11 FORMULAS'!$O$5),'11 FORMULAS'!$P$5,IF(J27='11 FORMULAS'!$O$6,'11 FORMULAS'!$P$6,""))</f>
        <v>Probabilidad</v>
      </c>
      <c r="M27" s="5" t="s">
        <v>80</v>
      </c>
      <c r="N27" s="50">
        <f>+IF(M27='11 FORMULAS'!$H$4,'11 FORMULAS'!$I$4,IF(M27='11 FORMULAS'!$H$5,'11 FORMULAS'!$I$5,""))</f>
        <v>0.15</v>
      </c>
      <c r="O27" s="6" t="s">
        <v>83</v>
      </c>
      <c r="P27" s="6" t="s">
        <v>86</v>
      </c>
      <c r="Q27" s="6" t="s">
        <v>88</v>
      </c>
      <c r="R27" s="273">
        <f>+IFERROR(K27+N27,"")</f>
        <v>0.4</v>
      </c>
      <c r="S27" s="273">
        <f>IF(L27='11 FORMULAS'!$P$5,C27-(C27*R27),C27)</f>
        <v>0.12</v>
      </c>
      <c r="T27" s="273">
        <f>IF(L27='11 FORMULAS'!$P$6,D27-(D27*R27),D27)</f>
        <v>0.2</v>
      </c>
      <c r="U27" s="446">
        <f>+IF(S30="","",S30)</f>
        <v>0.12</v>
      </c>
      <c r="V27" s="449">
        <f>+IF(T30="","",T30)</f>
        <v>0.2</v>
      </c>
      <c r="X27" s="270"/>
      <c r="Y27" s="271"/>
      <c r="Z27" s="271"/>
    </row>
    <row r="28" spans="1:26" ht="41.25" hidden="1" customHeight="1" x14ac:dyDescent="0.25">
      <c r="A28" s="426"/>
      <c r="B28" s="435"/>
      <c r="C28" s="409"/>
      <c r="D28" s="412"/>
      <c r="E28" s="55">
        <v>2</v>
      </c>
      <c r="F28" s="198"/>
      <c r="G28" s="198"/>
      <c r="H28" s="198"/>
      <c r="I28" s="266" t="str">
        <f t="shared" si="1"/>
        <v xml:space="preserve">  </v>
      </c>
      <c r="J28" s="1"/>
      <c r="K28" s="51" t="str">
        <f>+IF(J28='11 FORMULAS'!$E$4,'11 FORMULAS'!$F$4,IF(J28='11 FORMULAS'!$E$5,'11 FORMULAS'!$F$5,IF(J28='11 FORMULAS'!$E$6,'11 FORMULAS'!$F$6,"")))</f>
        <v/>
      </c>
      <c r="L28" s="51" t="str">
        <f>+IF(OR(J28='11 FORMULAS'!$O$4,J28='11 FORMULAS'!$O$5),'11 FORMULAS'!$P$5,IF(J28='11 FORMULAS'!$O$6,'11 FORMULAS'!$P$6,""))</f>
        <v/>
      </c>
      <c r="M28" s="1"/>
      <c r="N28" s="51" t="str">
        <f>+IF(M28='11 FORMULAS'!$H$4,'11 FORMULAS'!$I$4,IF(M28='11 FORMULAS'!$H$5,'11 FORMULAS'!$I$5,""))</f>
        <v/>
      </c>
      <c r="O28" s="4"/>
      <c r="P28" s="4"/>
      <c r="Q28" s="4"/>
      <c r="R28" s="274" t="str">
        <f t="shared" ref="R28" si="8">+IFERROR(K28+N28,"")</f>
        <v/>
      </c>
      <c r="S28" s="274">
        <f>IF(L28='11 FORMULAS'!$P$5,S27-(S27*R28),S27)</f>
        <v>0.12</v>
      </c>
      <c r="T28" s="274">
        <f>IF(L28='11 FORMULAS'!$P$6,T27-(T27*R28),T27)</f>
        <v>0.2</v>
      </c>
      <c r="U28" s="447"/>
      <c r="V28" s="450"/>
      <c r="X28" s="270"/>
      <c r="Y28" s="271"/>
      <c r="Z28" s="271"/>
    </row>
    <row r="29" spans="1:26" ht="41.25" hidden="1" customHeight="1" x14ac:dyDescent="0.25">
      <c r="A29" s="426"/>
      <c r="B29" s="435"/>
      <c r="C29" s="409"/>
      <c r="D29" s="412"/>
      <c r="E29" s="55">
        <v>3</v>
      </c>
      <c r="F29" s="198"/>
      <c r="G29" s="198"/>
      <c r="H29" s="198"/>
      <c r="I29" s="266" t="str">
        <f t="shared" si="1"/>
        <v xml:space="preserve">  </v>
      </c>
      <c r="J29" s="1"/>
      <c r="K29" s="51" t="str">
        <f>+IF(J29='11 FORMULAS'!$E$4,'11 FORMULAS'!$F$4,IF(J29='11 FORMULAS'!$E$5,'11 FORMULAS'!$F$5,IF(J29='11 FORMULAS'!$E$6,'11 FORMULAS'!$F$6,"")))</f>
        <v/>
      </c>
      <c r="L29" s="51" t="str">
        <f>+IF(OR(J29='11 FORMULAS'!$O$4,J29='11 FORMULAS'!$O$5),'11 FORMULAS'!$P$5,IF(J29='11 FORMULAS'!$O$6,'11 FORMULAS'!$P$6,""))</f>
        <v/>
      </c>
      <c r="M29" s="1"/>
      <c r="N29" s="51" t="str">
        <f>+IF(M29='11 FORMULAS'!$H$4,'11 FORMULAS'!$I$4,IF(M29='11 FORMULAS'!$H$5,'11 FORMULAS'!$I$5,""))</f>
        <v/>
      </c>
      <c r="O29" s="4"/>
      <c r="P29" s="4"/>
      <c r="Q29" s="4"/>
      <c r="R29" s="274" t="str">
        <f>+IFERROR(K29+N29,"")</f>
        <v/>
      </c>
      <c r="S29" s="274">
        <f>IF(L29='11 FORMULAS'!$P$5,S28-(S28*R29),S28)</f>
        <v>0.12</v>
      </c>
      <c r="T29" s="274">
        <f>IF(L29='11 FORMULAS'!$P$6,T28-(T28*R29),T28)</f>
        <v>0.2</v>
      </c>
      <c r="U29" s="447"/>
      <c r="V29" s="450"/>
      <c r="X29" s="270"/>
      <c r="Y29" s="271"/>
      <c r="Z29" s="271"/>
    </row>
    <row r="30" spans="1:26" ht="41.25" hidden="1" customHeight="1" thickBot="1" x14ac:dyDescent="0.3">
      <c r="A30" s="433"/>
      <c r="B30" s="436"/>
      <c r="C30" s="410"/>
      <c r="D30" s="413"/>
      <c r="E30" s="56">
        <v>4</v>
      </c>
      <c r="F30" s="199"/>
      <c r="G30" s="199"/>
      <c r="H30" s="199"/>
      <c r="I30" s="267" t="str">
        <f t="shared" si="1"/>
        <v xml:space="preserve">  </v>
      </c>
      <c r="J30" s="7"/>
      <c r="K30" s="52" t="str">
        <f>+IF(J30='11 FORMULAS'!$E$4,'11 FORMULAS'!$F$4,IF(J30='11 FORMULAS'!$E$5,'11 FORMULAS'!$F$5,IF(J30='11 FORMULAS'!$E$6,'11 FORMULAS'!$F$6,"")))</f>
        <v/>
      </c>
      <c r="L30" s="52" t="str">
        <f>+IF(OR(J30='11 FORMULAS'!$O$4,J30='11 FORMULAS'!$O$5),'11 FORMULAS'!$P$5,IF(J30='11 FORMULAS'!$O$6,'11 FORMULAS'!$P$6,""))</f>
        <v/>
      </c>
      <c r="M30" s="7"/>
      <c r="N30" s="52" t="str">
        <f>+IF(M30='11 FORMULAS'!$H$4,'11 FORMULAS'!$I$4,IF(M30='11 FORMULAS'!$H$5,'11 FORMULAS'!$I$5,""))</f>
        <v/>
      </c>
      <c r="O30" s="8"/>
      <c r="P30" s="8"/>
      <c r="Q30" s="8"/>
      <c r="R30" s="275" t="str">
        <f t="shared" ref="R30" si="9">+IFERROR(K30+N30,"")</f>
        <v/>
      </c>
      <c r="S30" s="275">
        <f>IF(L30='11 FORMULAS'!$P$5,S29-(S29*R30),S29)</f>
        <v>0.12</v>
      </c>
      <c r="T30" s="275">
        <f>IF(L30='11 FORMULAS'!$P$6,T29-(T29*R30),T29)</f>
        <v>0.2</v>
      </c>
      <c r="U30" s="448"/>
      <c r="V30" s="451"/>
    </row>
    <row r="31" spans="1:26" ht="174" customHeight="1" thickBot="1" x14ac:dyDescent="0.3">
      <c r="A31" s="425" t="str">
        <f>'2 CONTEXTO E IDENTIFICACIÓN'!A16</f>
        <v>R6</v>
      </c>
      <c r="B31" s="428" t="str">
        <f>+'2 CONTEXTO E IDENTIFICACIÓN'!E16</f>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C31" s="408">
        <f>+'3 PROBABIL E IMPACTO INHERENTE'!E16</f>
        <v>0.2</v>
      </c>
      <c r="D31" s="411">
        <f>+'3 PROBABIL E IMPACTO INHERENTE'!M16</f>
        <v>0.2</v>
      </c>
      <c r="E31" s="54">
        <v>1</v>
      </c>
      <c r="F31" s="57" t="s">
        <v>276</v>
      </c>
      <c r="G31" s="57" t="s">
        <v>287</v>
      </c>
      <c r="H31" s="57" t="s">
        <v>288</v>
      </c>
      <c r="I31" s="265" t="str">
        <f t="shared" si="1"/>
        <v>Lider del proceso o contratista designado Verifica las piezas y textos que se van a publicar, con el fin de validar la información objetiva e informativa que se quiere transmitir La persona designada valida cuando se considere necesario, que la información a publicar  provenga de una fuente oficial y se pueda comunicar al público externo</v>
      </c>
      <c r="J31" s="5" t="s">
        <v>91</v>
      </c>
      <c r="K31" s="50">
        <f>+IF(J31='11 FORMULAS'!$E$4,'11 FORMULAS'!$F$4,IF(J31='11 FORMULAS'!$E$5,'11 FORMULAS'!$F$5,IF(J31='11 FORMULAS'!$E$6,'11 FORMULAS'!$F$6,"")))</f>
        <v>0.25</v>
      </c>
      <c r="L31" s="50" t="str">
        <f>+IF(OR(J31='11 FORMULAS'!$O$4,J31='11 FORMULAS'!$O$5),'11 FORMULAS'!$P$5,IF(J31='11 FORMULAS'!$O$6,'11 FORMULAS'!$P$6,""))</f>
        <v>Probabilidad</v>
      </c>
      <c r="M31" s="5" t="s">
        <v>80</v>
      </c>
      <c r="N31" s="50">
        <f>+IF(M31='11 FORMULAS'!$H$4,'11 FORMULAS'!$I$4,IF(M31='11 FORMULAS'!$H$5,'11 FORMULAS'!$I$5,""))</f>
        <v>0.15</v>
      </c>
      <c r="O31" s="6" t="s">
        <v>83</v>
      </c>
      <c r="P31" s="6" t="s">
        <v>86</v>
      </c>
      <c r="Q31" s="6" t="s">
        <v>88</v>
      </c>
      <c r="R31" s="273">
        <f>+IFERROR(K31+N31,"")</f>
        <v>0.4</v>
      </c>
      <c r="S31" s="273">
        <f>IF(L31='11 FORMULAS'!$P$5,C31-(C31*R31),C31)</f>
        <v>0.12</v>
      </c>
      <c r="T31" s="273">
        <f>IF(L31='11 FORMULAS'!$P$6,D31-(D31*R31),D31)</f>
        <v>0.2</v>
      </c>
      <c r="U31" s="446">
        <f>+IF(S34="","",S34)</f>
        <v>0.12</v>
      </c>
      <c r="V31" s="449">
        <f>+IF(T34="","",T34)</f>
        <v>0.2</v>
      </c>
      <c r="X31" s="270"/>
      <c r="Y31" s="271"/>
      <c r="Z31" s="271"/>
    </row>
    <row r="32" spans="1:26" ht="41.25" hidden="1" customHeight="1" x14ac:dyDescent="0.25">
      <c r="A32" s="426"/>
      <c r="B32" s="429"/>
      <c r="C32" s="409"/>
      <c r="D32" s="412"/>
      <c r="E32" s="55">
        <v>2</v>
      </c>
      <c r="F32" s="198"/>
      <c r="G32" s="198"/>
      <c r="H32" s="198"/>
      <c r="I32" s="266" t="str">
        <f t="shared" si="1"/>
        <v xml:space="preserve">  </v>
      </c>
      <c r="J32" s="1"/>
      <c r="K32" s="51" t="str">
        <f>+IF(J32='11 FORMULAS'!$E$4,'11 FORMULAS'!$F$4,IF(J32='11 FORMULAS'!$E$5,'11 FORMULAS'!$F$5,IF(J32='11 FORMULAS'!$E$6,'11 FORMULAS'!$F$6,"")))</f>
        <v/>
      </c>
      <c r="L32" s="51" t="str">
        <f>+IF(OR(J32='11 FORMULAS'!$O$4,J32='11 FORMULAS'!$O$5),'11 FORMULAS'!$P$5,IF(J32='11 FORMULAS'!$O$6,'11 FORMULAS'!$P$6,""))</f>
        <v/>
      </c>
      <c r="M32" s="1"/>
      <c r="N32" s="51" t="str">
        <f>+IF(M32='11 FORMULAS'!$H$4,'11 FORMULAS'!$I$4,IF(M32='11 FORMULAS'!$H$5,'11 FORMULAS'!$I$5,""))</f>
        <v/>
      </c>
      <c r="O32" s="4"/>
      <c r="P32" s="4"/>
      <c r="Q32" s="4"/>
      <c r="R32" s="274" t="str">
        <f t="shared" ref="R32" si="10">+IFERROR(K32+N32,"")</f>
        <v/>
      </c>
      <c r="S32" s="274">
        <f>IF(L32='11 FORMULAS'!$P$5,S31-(S31*R32),S31)</f>
        <v>0.12</v>
      </c>
      <c r="T32" s="274">
        <f>IF(L32='11 FORMULAS'!$P$6,T31-(T31*R32),T31)</f>
        <v>0.2</v>
      </c>
      <c r="U32" s="447"/>
      <c r="V32" s="450"/>
      <c r="X32" s="270"/>
      <c r="Y32" s="271"/>
      <c r="Z32" s="271"/>
    </row>
    <row r="33" spans="1:26" ht="41.25" hidden="1" customHeight="1" x14ac:dyDescent="0.25">
      <c r="A33" s="426"/>
      <c r="B33" s="429"/>
      <c r="C33" s="409"/>
      <c r="D33" s="412"/>
      <c r="E33" s="55">
        <v>3</v>
      </c>
      <c r="F33" s="198"/>
      <c r="G33" s="198"/>
      <c r="H33" s="198"/>
      <c r="I33" s="266" t="str">
        <f t="shared" si="1"/>
        <v xml:space="preserve">  </v>
      </c>
      <c r="J33" s="1"/>
      <c r="K33" s="51" t="str">
        <f>+IF(J33='11 FORMULAS'!$E$4,'11 FORMULAS'!$F$4,IF(J33='11 FORMULAS'!$E$5,'11 FORMULAS'!$F$5,IF(J33='11 FORMULAS'!$E$6,'11 FORMULAS'!$F$6,"")))</f>
        <v/>
      </c>
      <c r="L33" s="51" t="str">
        <f>+IF(OR(J33='11 FORMULAS'!$O$4,J33='11 FORMULAS'!$O$5),'11 FORMULAS'!$P$5,IF(J33='11 FORMULAS'!$O$6,'11 FORMULAS'!$P$6,""))</f>
        <v/>
      </c>
      <c r="M33" s="1"/>
      <c r="N33" s="51" t="str">
        <f>+IF(M33='11 FORMULAS'!$H$4,'11 FORMULAS'!$I$4,IF(M33='11 FORMULAS'!$H$5,'11 FORMULAS'!$I$5,""))</f>
        <v/>
      </c>
      <c r="O33" s="4"/>
      <c r="P33" s="4"/>
      <c r="Q33" s="4"/>
      <c r="R33" s="274" t="str">
        <f>+IFERROR(K33+N33,"")</f>
        <v/>
      </c>
      <c r="S33" s="274">
        <f>IF(L33='11 FORMULAS'!$P$5,S32-(S32*R33),S32)</f>
        <v>0.12</v>
      </c>
      <c r="T33" s="274">
        <f>IF(L33='11 FORMULAS'!$P$6,T32-(T32*R33),T32)</f>
        <v>0.2</v>
      </c>
      <c r="U33" s="447"/>
      <c r="V33" s="450"/>
      <c r="X33" s="270"/>
      <c r="Y33" s="271"/>
      <c r="Z33" s="271"/>
    </row>
    <row r="34" spans="1:26" ht="41.25" hidden="1" customHeight="1" thickBot="1" x14ac:dyDescent="0.3">
      <c r="A34" s="427"/>
      <c r="B34" s="430"/>
      <c r="C34" s="431"/>
      <c r="D34" s="432"/>
      <c r="E34" s="56">
        <v>4</v>
      </c>
      <c r="F34" s="199"/>
      <c r="G34" s="199"/>
      <c r="H34" s="199"/>
      <c r="I34" s="267" t="str">
        <f t="shared" si="1"/>
        <v xml:space="preserve">  </v>
      </c>
      <c r="J34" s="7"/>
      <c r="K34" s="52" t="str">
        <f>+IF(J34='11 FORMULAS'!$E$4,'11 FORMULAS'!$F$4,IF(J34='11 FORMULAS'!$E$5,'11 FORMULAS'!$F$5,IF(J34='11 FORMULAS'!$E$6,'11 FORMULAS'!$F$6,"")))</f>
        <v/>
      </c>
      <c r="L34" s="52" t="str">
        <f>+IF(OR(J34='11 FORMULAS'!$O$4,J34='11 FORMULAS'!$O$5),'11 FORMULAS'!$P$5,IF(J34='11 FORMULAS'!$O$6,'11 FORMULAS'!$P$6,""))</f>
        <v/>
      </c>
      <c r="M34" s="7"/>
      <c r="N34" s="52" t="str">
        <f>+IF(M34='11 FORMULAS'!$H$4,'11 FORMULAS'!$I$4,IF(M34='11 FORMULAS'!$H$5,'11 FORMULAS'!$I$5,""))</f>
        <v/>
      </c>
      <c r="O34" s="8"/>
      <c r="P34" s="8"/>
      <c r="Q34" s="8"/>
      <c r="R34" s="275" t="str">
        <f t="shared" ref="R34" si="11">+IFERROR(K34+N34,"")</f>
        <v/>
      </c>
      <c r="S34" s="275">
        <f>IF(L34='11 FORMULAS'!$P$5,S33-(S33*R34),S33)</f>
        <v>0.12</v>
      </c>
      <c r="T34" s="275">
        <f>IF(L34='11 FORMULAS'!$P$6,T33-(T33*R34),T33)</f>
        <v>0.2</v>
      </c>
      <c r="U34" s="448"/>
      <c r="V34" s="451"/>
    </row>
    <row r="35" spans="1:26" ht="203.25" customHeight="1" x14ac:dyDescent="0.25">
      <c r="A35" s="441" t="str">
        <f>'2 CONTEXTO E IDENTIFICACIÓN'!A17</f>
        <v>R7</v>
      </c>
      <c r="B35" s="429" t="str">
        <f>+'2 CONTEXTO E IDENTIFICACIÓN'!E17</f>
        <v>Posibilidad de pérdida Reputacional  por quejas masivas de los grupos de valor o de interés  debido a la información no veraz y/o desactualizada en nuestra página web y redes sociales</v>
      </c>
      <c r="C35" s="409">
        <f>+'3 PROBABIL E IMPACTO INHERENTE'!E17</f>
        <v>0.2</v>
      </c>
      <c r="D35" s="409">
        <f>+'3 PROBABIL E IMPACTO INHERENTE'!M17</f>
        <v>0.6</v>
      </c>
      <c r="E35" s="305">
        <v>1</v>
      </c>
      <c r="F35" s="57" t="s">
        <v>276</v>
      </c>
      <c r="G35" s="57" t="s">
        <v>289</v>
      </c>
      <c r="H35" s="57" t="s">
        <v>290</v>
      </c>
      <c r="I35" s="265" t="str">
        <f t="shared" si="1"/>
        <v>Lider del proceso o contratista designado Verificar periodicamente la página web y redes sociales de la entidad, validando que la información publicada esté actualizada La persona designada valida mensualmente o cuando se considere necesario, que la información a publicada  en los diferentes medios de difusión de la entidad este actualizada</v>
      </c>
      <c r="J35" s="5" t="s">
        <v>91</v>
      </c>
      <c r="K35" s="50">
        <f>+IF(J35='11 FORMULAS'!$E$4,'11 FORMULAS'!$F$4,IF(J35='11 FORMULAS'!$E$5,'11 FORMULAS'!$F$5,IF(J35='11 FORMULAS'!$E$6,'11 FORMULAS'!$F$6,"")))</f>
        <v>0.25</v>
      </c>
      <c r="L35" s="50" t="str">
        <f>+IF(OR(J35='11 FORMULAS'!$O$4,J35='11 FORMULAS'!$O$5),'11 FORMULAS'!$P$5,IF(J35='11 FORMULAS'!$O$6,'11 FORMULAS'!$P$6,""))</f>
        <v>Probabilidad</v>
      </c>
      <c r="M35" s="5" t="s">
        <v>80</v>
      </c>
      <c r="N35" s="50">
        <f>+IF(M35='11 FORMULAS'!$H$4,'11 FORMULAS'!$I$4,IF(M35='11 FORMULAS'!$H$5,'11 FORMULAS'!$I$5,""))</f>
        <v>0.15</v>
      </c>
      <c r="O35" s="6" t="s">
        <v>83</v>
      </c>
      <c r="P35" s="6" t="s">
        <v>86</v>
      </c>
      <c r="Q35" s="6" t="s">
        <v>88</v>
      </c>
      <c r="R35" s="273">
        <f>+IFERROR(K35+N35,"")</f>
        <v>0.4</v>
      </c>
      <c r="S35" s="273">
        <f>IF(L35='11 FORMULAS'!$P$5,C35-(C35*R35),C35)</f>
        <v>0.12</v>
      </c>
      <c r="T35" s="273">
        <f>IF(L35='11 FORMULAS'!$P$6,D35-(D35*R35),D35)</f>
        <v>0.6</v>
      </c>
      <c r="U35" s="446">
        <f>+IF(S38="","",S38)</f>
        <v>0.12</v>
      </c>
      <c r="V35" s="449">
        <f>+IF(T38="","",T38)</f>
        <v>0.6</v>
      </c>
      <c r="X35" s="270"/>
      <c r="Y35" s="271"/>
      <c r="Z35" s="271"/>
    </row>
    <row r="36" spans="1:26" ht="99" hidden="1" customHeight="1" x14ac:dyDescent="0.25">
      <c r="A36" s="441"/>
      <c r="B36" s="429"/>
      <c r="C36" s="409"/>
      <c r="D36" s="409"/>
      <c r="E36" s="306">
        <v>2</v>
      </c>
      <c r="F36" s="198"/>
      <c r="G36" s="198"/>
      <c r="H36" s="198"/>
      <c r="I36" s="266" t="str">
        <f t="shared" si="1"/>
        <v xml:space="preserve">  </v>
      </c>
      <c r="J36" s="1"/>
      <c r="K36" s="51" t="str">
        <f>+IF(J36='11 FORMULAS'!$E$4,'11 FORMULAS'!$F$4,IF(J36='11 FORMULAS'!$E$5,'11 FORMULAS'!$F$5,IF(J36='11 FORMULAS'!$E$6,'11 FORMULAS'!$F$6,"")))</f>
        <v/>
      </c>
      <c r="L36" s="51" t="str">
        <f>+IF(OR(J36='11 FORMULAS'!$O$4,J36='11 FORMULAS'!$O$5),'11 FORMULAS'!$P$5,IF(J36='11 FORMULAS'!$O$6,'11 FORMULAS'!$P$6,""))</f>
        <v/>
      </c>
      <c r="M36" s="1"/>
      <c r="N36" s="51" t="str">
        <f>+IF(M36='11 FORMULAS'!$H$4,'11 FORMULAS'!$I$4,IF(M36='11 FORMULAS'!$H$5,'11 FORMULAS'!$I$5,""))</f>
        <v/>
      </c>
      <c r="O36" s="4"/>
      <c r="P36" s="4"/>
      <c r="Q36" s="4"/>
      <c r="R36" s="274" t="str">
        <f t="shared" ref="R36" si="12">+IFERROR(K36+N36,"")</f>
        <v/>
      </c>
      <c r="S36" s="274">
        <f>IF(L36='11 FORMULAS'!$P$5,S35-(S35*R36),S35)</f>
        <v>0.12</v>
      </c>
      <c r="T36" s="274">
        <f>IF(L36='11 FORMULAS'!$P$6,T35-(T35*R36),T35)</f>
        <v>0.6</v>
      </c>
      <c r="U36" s="447"/>
      <c r="V36" s="450"/>
      <c r="X36" s="270"/>
      <c r="Y36" s="271"/>
      <c r="Z36" s="271"/>
    </row>
    <row r="37" spans="1:26" ht="41.25" hidden="1" customHeight="1" x14ac:dyDescent="0.25">
      <c r="A37" s="441"/>
      <c r="B37" s="429"/>
      <c r="C37" s="409"/>
      <c r="D37" s="409"/>
      <c r="E37" s="306">
        <v>3</v>
      </c>
      <c r="F37" s="198"/>
      <c r="G37" s="198"/>
      <c r="H37" s="198"/>
      <c r="I37" s="266" t="str">
        <f t="shared" si="1"/>
        <v xml:space="preserve">  </v>
      </c>
      <c r="J37" s="1"/>
      <c r="K37" s="51" t="str">
        <f>+IF(J37='11 FORMULAS'!$E$4,'11 FORMULAS'!$F$4,IF(J37='11 FORMULAS'!$E$5,'11 FORMULAS'!$F$5,IF(J37='11 FORMULAS'!$E$6,'11 FORMULAS'!$F$6,"")))</f>
        <v/>
      </c>
      <c r="L37" s="51" t="str">
        <f>+IF(OR(J37='11 FORMULAS'!$O$4,J37='11 FORMULAS'!$O$5),'11 FORMULAS'!$P$5,IF(J37='11 FORMULAS'!$O$6,'11 FORMULAS'!$P$6,""))</f>
        <v/>
      </c>
      <c r="M37" s="1"/>
      <c r="N37" s="51" t="str">
        <f>+IF(M37='11 FORMULAS'!$H$4,'11 FORMULAS'!$I$4,IF(M37='11 FORMULAS'!$H$5,'11 FORMULAS'!$I$5,""))</f>
        <v/>
      </c>
      <c r="O37" s="4"/>
      <c r="P37" s="4"/>
      <c r="Q37" s="4"/>
      <c r="R37" s="274" t="str">
        <f>+IFERROR(K37+N37,"")</f>
        <v/>
      </c>
      <c r="S37" s="274">
        <f>IF(L37='11 FORMULAS'!$P$5,S36-(S36*R37),S36)</f>
        <v>0.12</v>
      </c>
      <c r="T37" s="274">
        <f>IF(L37='11 FORMULAS'!$P$6,T36-(T36*R37),T36)</f>
        <v>0.6</v>
      </c>
      <c r="U37" s="447"/>
      <c r="V37" s="450"/>
      <c r="X37" s="270"/>
      <c r="Y37" s="271"/>
      <c r="Z37" s="271"/>
    </row>
    <row r="38" spans="1:26" ht="41.25" hidden="1" customHeight="1" thickBot="1" x14ac:dyDescent="0.3">
      <c r="A38" s="441"/>
      <c r="B38" s="429"/>
      <c r="C38" s="409"/>
      <c r="D38" s="409"/>
      <c r="E38" s="307">
        <v>4</v>
      </c>
      <c r="F38" s="199"/>
      <c r="G38" s="199"/>
      <c r="H38" s="199"/>
      <c r="I38" s="267" t="str">
        <f t="shared" si="1"/>
        <v xml:space="preserve">  </v>
      </c>
      <c r="J38" s="7"/>
      <c r="K38" s="52" t="str">
        <f>+IF(J38='11 FORMULAS'!$E$4,'11 FORMULAS'!$F$4,IF(J38='11 FORMULAS'!$E$5,'11 FORMULAS'!$F$5,IF(J38='11 FORMULAS'!$E$6,'11 FORMULAS'!$F$6,"")))</f>
        <v/>
      </c>
      <c r="L38" s="52" t="str">
        <f>+IF(OR(J38='11 FORMULAS'!$O$4,J38='11 FORMULAS'!$O$5),'11 FORMULAS'!$P$5,IF(J38='11 FORMULAS'!$O$6,'11 FORMULAS'!$P$6,""))</f>
        <v/>
      </c>
      <c r="M38" s="7"/>
      <c r="N38" s="52" t="str">
        <f>+IF(M38='11 FORMULAS'!$H$4,'11 FORMULAS'!$I$4,IF(M38='11 FORMULAS'!$H$5,'11 FORMULAS'!$I$5,""))</f>
        <v/>
      </c>
      <c r="O38" s="8"/>
      <c r="P38" s="8"/>
      <c r="Q38" s="8"/>
      <c r="R38" s="275" t="str">
        <f t="shared" ref="R38" si="13">+IFERROR(K38+N38,"")</f>
        <v/>
      </c>
      <c r="S38" s="275">
        <f>IF(L38='11 FORMULAS'!$P$5,S37-(S37*R38),S37)</f>
        <v>0.12</v>
      </c>
      <c r="T38" s="275">
        <f>IF(L38='11 FORMULAS'!$P$6,T37-(T37*R38),T37)</f>
        <v>0.6</v>
      </c>
      <c r="U38" s="448"/>
      <c r="V38" s="451"/>
    </row>
    <row r="39" spans="1:26" ht="41.25" hidden="1" customHeight="1" x14ac:dyDescent="0.25">
      <c r="A39" s="442" t="str">
        <f>'2 CONTEXTO E IDENTIFICACIÓN'!A18</f>
        <v>R8</v>
      </c>
      <c r="B39" s="443">
        <f>+'2 CONTEXTO E IDENTIFICACIÓN'!E18</f>
        <v>0</v>
      </c>
      <c r="C39" s="444" t="str">
        <f>+'3 PROBABIL E IMPACTO INHERENTE'!E18</f>
        <v/>
      </c>
      <c r="D39" s="445" t="str">
        <f>+'3 PROBABIL E IMPACTO INHERENTE'!M18</f>
        <v/>
      </c>
      <c r="E39" s="54">
        <v>1</v>
      </c>
      <c r="F39" s="57"/>
      <c r="G39" s="57"/>
      <c r="H39" s="57"/>
      <c r="I39" s="265" t="str">
        <f t="shared" si="1"/>
        <v xml:space="preserve">  </v>
      </c>
      <c r="J39" s="5"/>
      <c r="K39" s="50" t="str">
        <f>+IF(J39='11 FORMULAS'!$E$4,'11 FORMULAS'!$F$4,IF(J39='11 FORMULAS'!$E$5,'11 FORMULAS'!$F$5,IF(J39='11 FORMULAS'!$E$6,'11 FORMULAS'!$F$6,"")))</f>
        <v/>
      </c>
      <c r="L39" s="50" t="str">
        <f>+IF(OR(J39='11 FORMULAS'!$O$4,J39='11 FORMULAS'!$O$5),'11 FORMULAS'!$P$5,IF(J39='11 FORMULAS'!$O$6,'11 FORMULAS'!$P$6,""))</f>
        <v/>
      </c>
      <c r="M39" s="5"/>
      <c r="N39" s="50" t="str">
        <f>+IF(M39='11 FORMULAS'!$H$4,'11 FORMULAS'!$I$4,IF(M39='11 FORMULAS'!$H$5,'11 FORMULAS'!$I$5,""))</f>
        <v/>
      </c>
      <c r="O39" s="6"/>
      <c r="P39" s="6"/>
      <c r="Q39" s="6"/>
      <c r="R39" s="273" t="str">
        <f>+IFERROR(K39+N39,"")</f>
        <v/>
      </c>
      <c r="S39" s="273" t="str">
        <f>IF(L39='11 FORMULAS'!$P$5,C39-(C39*R39),C39)</f>
        <v/>
      </c>
      <c r="T39" s="273" t="str">
        <f>IF(L39='11 FORMULAS'!$P$6,D39-(D39*R39),D39)</f>
        <v/>
      </c>
      <c r="U39" s="446" t="str">
        <f>+IF(S42="","",S42)</f>
        <v/>
      </c>
      <c r="V39" s="449" t="str">
        <f>+IF(T42="","",T42)</f>
        <v/>
      </c>
      <c r="X39" s="270"/>
      <c r="Y39" s="271"/>
      <c r="Z39" s="271"/>
    </row>
    <row r="40" spans="1:26" ht="41.25" hidden="1" customHeight="1" x14ac:dyDescent="0.25">
      <c r="A40" s="426"/>
      <c r="B40" s="429"/>
      <c r="C40" s="409"/>
      <c r="D40" s="412"/>
      <c r="E40" s="55">
        <v>2</v>
      </c>
      <c r="F40" s="198"/>
      <c r="G40" s="198"/>
      <c r="H40" s="198"/>
      <c r="I40" s="266" t="str">
        <f t="shared" si="1"/>
        <v xml:space="preserve">  </v>
      </c>
      <c r="J40" s="1"/>
      <c r="K40" s="51" t="str">
        <f>+IF(J40='11 FORMULAS'!$E$4,'11 FORMULAS'!$F$4,IF(J40='11 FORMULAS'!$E$5,'11 FORMULAS'!$F$5,IF(J40='11 FORMULAS'!$E$6,'11 FORMULAS'!$F$6,"")))</f>
        <v/>
      </c>
      <c r="L40" s="51" t="str">
        <f>+IF(OR(J40='11 FORMULAS'!$O$4,J40='11 FORMULAS'!$O$5),'11 FORMULAS'!$P$5,IF(J40='11 FORMULAS'!$O$6,'11 FORMULAS'!$P$6,""))</f>
        <v/>
      </c>
      <c r="M40" s="1"/>
      <c r="N40" s="51" t="str">
        <f>+IF(M40='11 FORMULAS'!$H$4,'11 FORMULAS'!$I$4,IF(M40='11 FORMULAS'!$H$5,'11 FORMULAS'!$I$5,""))</f>
        <v/>
      </c>
      <c r="O40" s="4"/>
      <c r="P40" s="4"/>
      <c r="Q40" s="4"/>
      <c r="R40" s="274" t="str">
        <f t="shared" ref="R40" si="14">+IFERROR(K40+N40,"")</f>
        <v/>
      </c>
      <c r="S40" s="274" t="str">
        <f>IF(L40='11 FORMULAS'!$P$5,S39-(S39*R40),S39)</f>
        <v/>
      </c>
      <c r="T40" s="274" t="str">
        <f>IF(L40='11 FORMULAS'!$P$6,T39-(T39*R40),T39)</f>
        <v/>
      </c>
      <c r="U40" s="447"/>
      <c r="V40" s="450"/>
      <c r="X40" s="270"/>
      <c r="Y40" s="271"/>
      <c r="Z40" s="271"/>
    </row>
    <row r="41" spans="1:26" ht="41.25" hidden="1" customHeight="1" x14ac:dyDescent="0.25">
      <c r="A41" s="426"/>
      <c r="B41" s="429"/>
      <c r="C41" s="409"/>
      <c r="D41" s="412"/>
      <c r="E41" s="55">
        <v>3</v>
      </c>
      <c r="F41" s="198"/>
      <c r="G41" s="198"/>
      <c r="H41" s="198"/>
      <c r="I41" s="266" t="str">
        <f t="shared" si="1"/>
        <v xml:space="preserve">  </v>
      </c>
      <c r="J41" s="1"/>
      <c r="K41" s="51" t="str">
        <f>+IF(J41='11 FORMULAS'!$E$4,'11 FORMULAS'!$F$4,IF(J41='11 FORMULAS'!$E$5,'11 FORMULAS'!$F$5,IF(J41='11 FORMULAS'!$E$6,'11 FORMULAS'!$F$6,"")))</f>
        <v/>
      </c>
      <c r="L41" s="51" t="str">
        <f>+IF(OR(J41='11 FORMULAS'!$O$4,J41='11 FORMULAS'!$O$5),'11 FORMULAS'!$P$5,IF(J41='11 FORMULAS'!$O$6,'11 FORMULAS'!$P$6,""))</f>
        <v/>
      </c>
      <c r="M41" s="1"/>
      <c r="N41" s="51" t="str">
        <f>+IF(M41='11 FORMULAS'!$H$4,'11 FORMULAS'!$I$4,IF(M41='11 FORMULAS'!$H$5,'11 FORMULAS'!$I$5,""))</f>
        <v/>
      </c>
      <c r="O41" s="4"/>
      <c r="P41" s="4"/>
      <c r="Q41" s="4"/>
      <c r="R41" s="274" t="str">
        <f>+IFERROR(K41+N41,"")</f>
        <v/>
      </c>
      <c r="S41" s="274" t="str">
        <f>IF(L41='11 FORMULAS'!$P$5,S40-(S40*R41),S40)</f>
        <v/>
      </c>
      <c r="T41" s="274" t="str">
        <f>IF(L41='11 FORMULAS'!$P$6,T40-(T40*R41),T40)</f>
        <v/>
      </c>
      <c r="U41" s="447"/>
      <c r="V41" s="450"/>
      <c r="X41" s="270"/>
      <c r="Y41" s="271"/>
      <c r="Z41" s="271"/>
    </row>
    <row r="42" spans="1:26" ht="41.25" hidden="1" customHeight="1" thickBot="1" x14ac:dyDescent="0.3">
      <c r="A42" s="433"/>
      <c r="B42" s="440"/>
      <c r="C42" s="410"/>
      <c r="D42" s="413"/>
      <c r="E42" s="56">
        <v>4</v>
      </c>
      <c r="F42" s="199"/>
      <c r="G42" s="199"/>
      <c r="H42" s="199"/>
      <c r="I42" s="267" t="str">
        <f t="shared" si="1"/>
        <v xml:space="preserve">  </v>
      </c>
      <c r="J42" s="7"/>
      <c r="K42" s="52" t="str">
        <f>+IF(J42='11 FORMULAS'!$E$4,'11 FORMULAS'!$F$4,IF(J42='11 FORMULAS'!$E$5,'11 FORMULAS'!$F$5,IF(J42='11 FORMULAS'!$E$6,'11 FORMULAS'!$F$6,"")))</f>
        <v/>
      </c>
      <c r="L42" s="52" t="str">
        <f>+IF(OR(J42='11 FORMULAS'!$O$4,J42='11 FORMULAS'!$O$5),'11 FORMULAS'!$P$5,IF(J42='11 FORMULAS'!$O$6,'11 FORMULAS'!$P$6,""))</f>
        <v/>
      </c>
      <c r="M42" s="7"/>
      <c r="N42" s="52" t="str">
        <f>+IF(M42='11 FORMULAS'!$H$4,'11 FORMULAS'!$I$4,IF(M42='11 FORMULAS'!$H$5,'11 FORMULAS'!$I$5,""))</f>
        <v/>
      </c>
      <c r="O42" s="8"/>
      <c r="P42" s="8"/>
      <c r="Q42" s="8"/>
      <c r="R42" s="275" t="str">
        <f t="shared" ref="R42" si="15">+IFERROR(K42+N42,"")</f>
        <v/>
      </c>
      <c r="S42" s="275" t="str">
        <f>IF(L42='11 FORMULAS'!$P$5,S41-(S41*R42),S41)</f>
        <v/>
      </c>
      <c r="T42" s="275" t="str">
        <f>IF(L42='11 FORMULAS'!$P$6,T41-(T41*R42),T41)</f>
        <v/>
      </c>
      <c r="U42" s="448"/>
      <c r="V42" s="451"/>
    </row>
    <row r="43" spans="1:26" ht="41.25" hidden="1" customHeight="1" x14ac:dyDescent="0.25">
      <c r="A43" s="425" t="str">
        <f>'2 CONTEXTO E IDENTIFICACIÓN'!A19</f>
        <v>Codigo del Riesgo</v>
      </c>
      <c r="B43" s="428" t="str">
        <f>+'2 CONTEXTO E IDENTIFICACIÓN'!E19</f>
        <v>Observaciones</v>
      </c>
      <c r="C43" s="408" t="str">
        <f>+'3 PROBABIL E IMPACTO INHERENTE'!E19</f>
        <v/>
      </c>
      <c r="D43" s="411" t="str">
        <f>+'3 PROBABIL E IMPACTO INHERENTE'!M19</f>
        <v/>
      </c>
      <c r="E43" s="54">
        <v>1</v>
      </c>
      <c r="F43" s="57"/>
      <c r="G43" s="57"/>
      <c r="H43" s="57"/>
      <c r="I43" s="265" t="str">
        <f t="shared" ref="I43:I74" si="16">+CONCATENATE(F43," ",G43," ",H43)</f>
        <v xml:space="preserve">  </v>
      </c>
      <c r="J43" s="5"/>
      <c r="K43" s="50" t="str">
        <f>+IF(J43='11 FORMULAS'!$E$4,'11 FORMULAS'!$F$4,IF(J43='11 FORMULAS'!$E$5,'11 FORMULAS'!$F$5,IF(J43='11 FORMULAS'!$E$6,'11 FORMULAS'!$F$6,"")))</f>
        <v/>
      </c>
      <c r="L43" s="50" t="str">
        <f>+IF(OR(J43='11 FORMULAS'!$O$4,J43='11 FORMULAS'!$O$5),'11 FORMULAS'!$P$5,IF(J43='11 FORMULAS'!$O$6,'11 FORMULAS'!$P$6,""))</f>
        <v/>
      </c>
      <c r="M43" s="5"/>
      <c r="N43" s="50" t="str">
        <f>+IF(M43='11 FORMULAS'!$H$4,'11 FORMULAS'!$I$4,IF(M43='11 FORMULAS'!$H$5,'11 FORMULAS'!$I$5,""))</f>
        <v/>
      </c>
      <c r="O43" s="6"/>
      <c r="P43" s="6"/>
      <c r="Q43" s="6"/>
      <c r="R43" s="273" t="str">
        <f>+IFERROR(K43+N43,"")</f>
        <v/>
      </c>
      <c r="S43" s="273" t="str">
        <f>IF(L43='11 FORMULAS'!$P$5,C43-(C43*R43),C43)</f>
        <v/>
      </c>
      <c r="T43" s="273" t="str">
        <f>IF(L43='11 FORMULAS'!$P$6,D43-(D43*R43),D43)</f>
        <v/>
      </c>
      <c r="U43" s="446" t="str">
        <f>+IF(S46="","",S46)</f>
        <v/>
      </c>
      <c r="V43" s="449" t="str">
        <f>+IF(T46="","",T46)</f>
        <v/>
      </c>
      <c r="X43" s="270"/>
      <c r="Y43" s="271"/>
      <c r="Z43" s="271"/>
    </row>
    <row r="44" spans="1:26" ht="41.25" hidden="1" customHeight="1" x14ac:dyDescent="0.25">
      <c r="A44" s="426"/>
      <c r="B44" s="429"/>
      <c r="C44" s="409"/>
      <c r="D44" s="412"/>
      <c r="E44" s="55">
        <v>2</v>
      </c>
      <c r="F44" s="198"/>
      <c r="G44" s="198"/>
      <c r="H44" s="198"/>
      <c r="I44" s="266" t="str">
        <f t="shared" si="16"/>
        <v xml:space="preserve">  </v>
      </c>
      <c r="J44" s="1"/>
      <c r="K44" s="51" t="str">
        <f>+IF(J44='11 FORMULAS'!$E$4,'11 FORMULAS'!$F$4,IF(J44='11 FORMULAS'!$E$5,'11 FORMULAS'!$F$5,IF(J44='11 FORMULAS'!$E$6,'11 FORMULAS'!$F$6,"")))</f>
        <v/>
      </c>
      <c r="L44" s="51" t="str">
        <f>+IF(OR(J44='11 FORMULAS'!$O$4,J44='11 FORMULAS'!$O$5),'11 FORMULAS'!$P$5,IF(J44='11 FORMULAS'!$O$6,'11 FORMULAS'!$P$6,""))</f>
        <v/>
      </c>
      <c r="M44" s="1"/>
      <c r="N44" s="51" t="str">
        <f>+IF(M44='11 FORMULAS'!$H$4,'11 FORMULAS'!$I$4,IF(M44='11 FORMULAS'!$H$5,'11 FORMULAS'!$I$5,""))</f>
        <v/>
      </c>
      <c r="O44" s="4"/>
      <c r="P44" s="4"/>
      <c r="Q44" s="4"/>
      <c r="R44" s="274" t="str">
        <f t="shared" ref="R44" si="17">+IFERROR(K44+N44,"")</f>
        <v/>
      </c>
      <c r="S44" s="274" t="str">
        <f>IF(L44='11 FORMULAS'!$P$5,S43-(S43*R44),S43)</f>
        <v/>
      </c>
      <c r="T44" s="274" t="str">
        <f>IF(L44='11 FORMULAS'!$P$6,T43-(T43*R44),T43)</f>
        <v/>
      </c>
      <c r="U44" s="447"/>
      <c r="V44" s="450"/>
      <c r="X44" s="270"/>
      <c r="Y44" s="271"/>
      <c r="Z44" s="271"/>
    </row>
    <row r="45" spans="1:26" ht="41.25" hidden="1" customHeight="1" x14ac:dyDescent="0.25">
      <c r="A45" s="426"/>
      <c r="B45" s="429"/>
      <c r="C45" s="409"/>
      <c r="D45" s="412"/>
      <c r="E45" s="55">
        <v>3</v>
      </c>
      <c r="F45" s="198"/>
      <c r="G45" s="198"/>
      <c r="H45" s="198"/>
      <c r="I45" s="266" t="str">
        <f t="shared" si="16"/>
        <v xml:space="preserve">  </v>
      </c>
      <c r="J45" s="1"/>
      <c r="K45" s="51" t="str">
        <f>+IF(J45='11 FORMULAS'!$E$4,'11 FORMULAS'!$F$4,IF(J45='11 FORMULAS'!$E$5,'11 FORMULAS'!$F$5,IF(J45='11 FORMULAS'!$E$6,'11 FORMULAS'!$F$6,"")))</f>
        <v/>
      </c>
      <c r="L45" s="51" t="str">
        <f>+IF(OR(J45='11 FORMULAS'!$O$4,J45='11 FORMULAS'!$O$5),'11 FORMULAS'!$P$5,IF(J45='11 FORMULAS'!$O$6,'11 FORMULAS'!$P$6,""))</f>
        <v/>
      </c>
      <c r="M45" s="1"/>
      <c r="N45" s="51" t="str">
        <f>+IF(M45='11 FORMULAS'!$H$4,'11 FORMULAS'!$I$4,IF(M45='11 FORMULAS'!$H$5,'11 FORMULAS'!$I$5,""))</f>
        <v/>
      </c>
      <c r="O45" s="4"/>
      <c r="P45" s="4"/>
      <c r="Q45" s="4"/>
      <c r="R45" s="274" t="str">
        <f>+IFERROR(K45+N45,"")</f>
        <v/>
      </c>
      <c r="S45" s="274" t="str">
        <f>IF(L45='11 FORMULAS'!$P$5,S44-(S44*R45),S44)</f>
        <v/>
      </c>
      <c r="T45" s="274" t="str">
        <f>IF(L45='11 FORMULAS'!$P$6,T44-(T44*R45),T44)</f>
        <v/>
      </c>
      <c r="U45" s="447"/>
      <c r="V45" s="450"/>
      <c r="X45" s="270"/>
      <c r="Y45" s="271"/>
      <c r="Z45" s="271"/>
    </row>
    <row r="46" spans="1:26" ht="41.25" hidden="1" customHeight="1" thickBot="1" x14ac:dyDescent="0.3">
      <c r="A46" s="433"/>
      <c r="B46" s="440"/>
      <c r="C46" s="410"/>
      <c r="D46" s="413"/>
      <c r="E46" s="56">
        <v>4</v>
      </c>
      <c r="F46" s="199"/>
      <c r="G46" s="199"/>
      <c r="H46" s="199"/>
      <c r="I46" s="267" t="str">
        <f t="shared" si="16"/>
        <v xml:space="preserve">  </v>
      </c>
      <c r="J46" s="7"/>
      <c r="K46" s="52" t="str">
        <f>+IF(J46='11 FORMULAS'!$E$4,'11 FORMULAS'!$F$4,IF(J46='11 FORMULAS'!$E$5,'11 FORMULAS'!$F$5,IF(J46='11 FORMULAS'!$E$6,'11 FORMULAS'!$F$6,"")))</f>
        <v/>
      </c>
      <c r="L46" s="52" t="str">
        <f>+IF(OR(J46='11 FORMULAS'!$O$4,J46='11 FORMULAS'!$O$5),'11 FORMULAS'!$P$5,IF(J46='11 FORMULAS'!$O$6,'11 FORMULAS'!$P$6,""))</f>
        <v/>
      </c>
      <c r="M46" s="7"/>
      <c r="N46" s="52" t="str">
        <f>+IF(M46='11 FORMULAS'!$H$4,'11 FORMULAS'!$I$4,IF(M46='11 FORMULAS'!$H$5,'11 FORMULAS'!$I$5,""))</f>
        <v/>
      </c>
      <c r="O46" s="8"/>
      <c r="P46" s="8"/>
      <c r="Q46" s="8"/>
      <c r="R46" s="275" t="str">
        <f t="shared" ref="R46" si="18">+IFERROR(K46+N46,"")</f>
        <v/>
      </c>
      <c r="S46" s="275" t="str">
        <f>IF(L46='11 FORMULAS'!$P$5,S45-(S45*R46),S45)</f>
        <v/>
      </c>
      <c r="T46" s="275" t="str">
        <f>IF(L46='11 FORMULAS'!$P$6,T45-(T45*R46),T45)</f>
        <v/>
      </c>
      <c r="U46" s="448"/>
      <c r="V46" s="451"/>
    </row>
    <row r="47" spans="1:26" ht="41.25" hidden="1" customHeight="1" x14ac:dyDescent="0.25">
      <c r="A47" s="425">
        <f>'2 CONTEXTO E IDENTIFICACIÓN'!A20</f>
        <v>0</v>
      </c>
      <c r="B47" s="428" t="str">
        <f>+'2 CONTEXTO E IDENTIFICACIÓN'!E20</f>
        <v>no se ha reportado alteración u omisión de información del proceso de implementación de SETP</v>
      </c>
      <c r="C47" s="408" t="str">
        <f>+'3 PROBABIL E IMPACTO INHERENTE'!E20</f>
        <v/>
      </c>
      <c r="D47" s="411" t="str">
        <f>+'3 PROBABIL E IMPACTO INHERENTE'!M20</f>
        <v/>
      </c>
      <c r="E47" s="54">
        <v>1</v>
      </c>
      <c r="F47" s="57"/>
      <c r="G47" s="57"/>
      <c r="H47" s="57"/>
      <c r="I47" s="265" t="str">
        <f t="shared" si="16"/>
        <v xml:space="preserve">  </v>
      </c>
      <c r="J47" s="5"/>
      <c r="K47" s="50" t="str">
        <f>+IF(J47='11 FORMULAS'!$E$4,'11 FORMULAS'!$F$4,IF(J47='11 FORMULAS'!$E$5,'11 FORMULAS'!$F$5,IF(J47='11 FORMULAS'!$E$6,'11 FORMULAS'!$F$6,"")))</f>
        <v/>
      </c>
      <c r="L47" s="50" t="str">
        <f>+IF(OR(J47='11 FORMULAS'!$O$4,J47='11 FORMULAS'!$O$5),'11 FORMULAS'!$P$5,IF(J47='11 FORMULAS'!$O$6,'11 FORMULAS'!$P$6,""))</f>
        <v/>
      </c>
      <c r="M47" s="5"/>
      <c r="N47" s="50" t="str">
        <f>+IF(M47='11 FORMULAS'!$H$4,'11 FORMULAS'!$I$4,IF(M47='11 FORMULAS'!$H$5,'11 FORMULAS'!$I$5,""))</f>
        <v/>
      </c>
      <c r="O47" s="6"/>
      <c r="P47" s="6"/>
      <c r="Q47" s="6"/>
      <c r="R47" s="273" t="str">
        <f>+IFERROR(K47+N47,"")</f>
        <v/>
      </c>
      <c r="S47" s="273" t="str">
        <f>IF(L47='11 FORMULAS'!$P$5,C47-(C47*R47),C47)</f>
        <v/>
      </c>
      <c r="T47" s="273" t="str">
        <f>IF(L47='11 FORMULAS'!$P$6,D47-(D47*R47),D47)</f>
        <v/>
      </c>
      <c r="U47" s="446" t="str">
        <f>+IF(S50="","",S50)</f>
        <v/>
      </c>
      <c r="V47" s="449" t="str">
        <f>+IF(T50="","",T50)</f>
        <v/>
      </c>
      <c r="X47" s="270"/>
      <c r="Y47" s="271"/>
      <c r="Z47" s="271"/>
    </row>
    <row r="48" spans="1:26" ht="41.25" hidden="1" customHeight="1" x14ac:dyDescent="0.25">
      <c r="A48" s="426"/>
      <c r="B48" s="429"/>
      <c r="C48" s="409"/>
      <c r="D48" s="412"/>
      <c r="E48" s="55">
        <v>2</v>
      </c>
      <c r="F48" s="198"/>
      <c r="G48" s="198"/>
      <c r="H48" s="198"/>
      <c r="I48" s="266" t="str">
        <f t="shared" si="16"/>
        <v xml:space="preserve">  </v>
      </c>
      <c r="J48" s="1"/>
      <c r="K48" s="51" t="str">
        <f>+IF(J48='11 FORMULAS'!$E$4,'11 FORMULAS'!$F$4,IF(J48='11 FORMULAS'!$E$5,'11 FORMULAS'!$F$5,IF(J48='11 FORMULAS'!$E$6,'11 FORMULAS'!$F$6,"")))</f>
        <v/>
      </c>
      <c r="L48" s="51" t="str">
        <f>+IF(OR(J48='11 FORMULAS'!$O$4,J48='11 FORMULAS'!$O$5),'11 FORMULAS'!$P$5,IF(J48='11 FORMULAS'!$O$6,'11 FORMULAS'!$P$6,""))</f>
        <v/>
      </c>
      <c r="M48" s="1"/>
      <c r="N48" s="51" t="str">
        <f>+IF(M48='11 FORMULAS'!$H$4,'11 FORMULAS'!$I$4,IF(M48='11 FORMULAS'!$H$5,'11 FORMULAS'!$I$5,""))</f>
        <v/>
      </c>
      <c r="O48" s="4"/>
      <c r="P48" s="4"/>
      <c r="Q48" s="4"/>
      <c r="R48" s="274" t="str">
        <f t="shared" ref="R48" si="19">+IFERROR(K48+N48,"")</f>
        <v/>
      </c>
      <c r="S48" s="274" t="str">
        <f>IF(L48='11 FORMULAS'!$P$5,S47-(S47*R48),S47)</f>
        <v/>
      </c>
      <c r="T48" s="274" t="str">
        <f>IF(L48='11 FORMULAS'!$P$6,T47-(T47*R48),T47)</f>
        <v/>
      </c>
      <c r="U48" s="447"/>
      <c r="V48" s="450"/>
      <c r="X48" s="270"/>
      <c r="Y48" s="271"/>
      <c r="Z48" s="271"/>
    </row>
    <row r="49" spans="1:26" ht="41.25" hidden="1" customHeight="1" x14ac:dyDescent="0.25">
      <c r="A49" s="426"/>
      <c r="B49" s="429"/>
      <c r="C49" s="409"/>
      <c r="D49" s="412"/>
      <c r="E49" s="55">
        <v>3</v>
      </c>
      <c r="F49" s="198"/>
      <c r="G49" s="198"/>
      <c r="H49" s="198"/>
      <c r="I49" s="266" t="str">
        <f t="shared" si="16"/>
        <v xml:space="preserve">  </v>
      </c>
      <c r="J49" s="1"/>
      <c r="K49" s="51" t="str">
        <f>+IF(J49='11 FORMULAS'!$E$4,'11 FORMULAS'!$F$4,IF(J49='11 FORMULAS'!$E$5,'11 FORMULAS'!$F$5,IF(J49='11 FORMULAS'!$E$6,'11 FORMULAS'!$F$6,"")))</f>
        <v/>
      </c>
      <c r="L49" s="51" t="str">
        <f>+IF(OR(J49='11 FORMULAS'!$O$4,J49='11 FORMULAS'!$O$5),'11 FORMULAS'!$P$5,IF(J49='11 FORMULAS'!$O$6,'11 FORMULAS'!$P$6,""))</f>
        <v/>
      </c>
      <c r="M49" s="1"/>
      <c r="N49" s="51" t="str">
        <f>+IF(M49='11 FORMULAS'!$H$4,'11 FORMULAS'!$I$4,IF(M49='11 FORMULAS'!$H$5,'11 FORMULAS'!$I$5,""))</f>
        <v/>
      </c>
      <c r="O49" s="4"/>
      <c r="P49" s="4"/>
      <c r="Q49" s="4"/>
      <c r="R49" s="274" t="str">
        <f>+IFERROR(K49+N49,"")</f>
        <v/>
      </c>
      <c r="S49" s="274" t="str">
        <f>IF(L49='11 FORMULAS'!$P$5,S48-(S48*R49),S48)</f>
        <v/>
      </c>
      <c r="T49" s="274" t="str">
        <f>IF(L49='11 FORMULAS'!$P$6,T48-(T48*R49),T48)</f>
        <v/>
      </c>
      <c r="U49" s="447"/>
      <c r="V49" s="450"/>
      <c r="X49" s="270"/>
      <c r="Y49" s="271"/>
      <c r="Z49" s="271"/>
    </row>
    <row r="50" spans="1:26" ht="41.25" hidden="1" customHeight="1" thickBot="1" x14ac:dyDescent="0.3">
      <c r="A50" s="433"/>
      <c r="B50" s="440"/>
      <c r="C50" s="410"/>
      <c r="D50" s="413"/>
      <c r="E50" s="56">
        <v>4</v>
      </c>
      <c r="F50" s="199"/>
      <c r="G50" s="199"/>
      <c r="H50" s="199"/>
      <c r="I50" s="267" t="str">
        <f t="shared" si="16"/>
        <v xml:space="preserve">  </v>
      </c>
      <c r="J50" s="7"/>
      <c r="K50" s="52" t="str">
        <f>+IF(J50='11 FORMULAS'!$E$4,'11 FORMULAS'!$F$4,IF(J50='11 FORMULAS'!$E$5,'11 FORMULAS'!$F$5,IF(J50='11 FORMULAS'!$E$6,'11 FORMULAS'!$F$6,"")))</f>
        <v/>
      </c>
      <c r="L50" s="52" t="str">
        <f>+IF(OR(J50='11 FORMULAS'!$O$4,J50='11 FORMULAS'!$O$5),'11 FORMULAS'!$P$5,IF(J50='11 FORMULAS'!$O$6,'11 FORMULAS'!$P$6,""))</f>
        <v/>
      </c>
      <c r="M50" s="7"/>
      <c r="N50" s="52" t="str">
        <f>+IF(M50='11 FORMULAS'!$H$4,'11 FORMULAS'!$I$4,IF(M50='11 FORMULAS'!$H$5,'11 FORMULAS'!$I$5,""))</f>
        <v/>
      </c>
      <c r="O50" s="8"/>
      <c r="P50" s="8"/>
      <c r="Q50" s="8"/>
      <c r="R50" s="275" t="str">
        <f t="shared" ref="R50" si="20">+IFERROR(K50+N50,"")</f>
        <v/>
      </c>
      <c r="S50" s="275" t="str">
        <f>IF(L50='11 FORMULAS'!$P$5,S49-(S49*R50),S49)</f>
        <v/>
      </c>
      <c r="T50" s="275" t="str">
        <f>IF(L50='11 FORMULAS'!$P$6,T49-(T49*R50),T49)</f>
        <v/>
      </c>
      <c r="U50" s="448"/>
      <c r="V50" s="451"/>
    </row>
    <row r="51" spans="1:26" ht="41.25" hidden="1" customHeight="1" x14ac:dyDescent="0.25">
      <c r="A51" s="425">
        <f>'2 CONTEXTO E IDENTIFICACIÓN'!A21</f>
        <v>0</v>
      </c>
      <c r="B51" s="428">
        <f>+'2 CONTEXTO E IDENTIFICACIÓN'!E21</f>
        <v>0</v>
      </c>
      <c r="C51" s="408" t="str">
        <f>+'3 PROBABIL E IMPACTO INHERENTE'!E21</f>
        <v/>
      </c>
      <c r="D51" s="411" t="str">
        <f>+'3 PROBABIL E IMPACTO INHERENTE'!M21</f>
        <v/>
      </c>
      <c r="E51" s="54">
        <v>1</v>
      </c>
      <c r="F51" s="57"/>
      <c r="G51" s="57"/>
      <c r="H51" s="57"/>
      <c r="I51" s="265" t="str">
        <f t="shared" si="16"/>
        <v xml:space="preserve">  </v>
      </c>
      <c r="J51" s="5"/>
      <c r="K51" s="50" t="str">
        <f>+IF(J51='11 FORMULAS'!$E$4,'11 FORMULAS'!$F$4,IF(J51='11 FORMULAS'!$E$5,'11 FORMULAS'!$F$5,IF(J51='11 FORMULAS'!$E$6,'11 FORMULAS'!$F$6,"")))</f>
        <v/>
      </c>
      <c r="L51" s="50" t="str">
        <f>+IF(OR(J51='11 FORMULAS'!$O$4,J51='11 FORMULAS'!$O$5),'11 FORMULAS'!$P$5,IF(J51='11 FORMULAS'!$O$6,'11 FORMULAS'!$P$6,""))</f>
        <v/>
      </c>
      <c r="M51" s="5"/>
      <c r="N51" s="50" t="str">
        <f>+IF(M51='11 FORMULAS'!$H$4,'11 FORMULAS'!$I$4,IF(M51='11 FORMULAS'!$H$5,'11 FORMULAS'!$I$5,""))</f>
        <v/>
      </c>
      <c r="O51" s="6"/>
      <c r="P51" s="6"/>
      <c r="Q51" s="6"/>
      <c r="R51" s="273" t="str">
        <f>+IFERROR(K51+N51,"")</f>
        <v/>
      </c>
      <c r="S51" s="273" t="str">
        <f>IF(L51='11 FORMULAS'!$P$5,C51-(C51*R51),C51)</f>
        <v/>
      </c>
      <c r="T51" s="273" t="str">
        <f>IF(L51='11 FORMULAS'!$P$6,D51-(D51*R51),D51)</f>
        <v/>
      </c>
      <c r="U51" s="446" t="str">
        <f>+IF(S54="","",S54)</f>
        <v/>
      </c>
      <c r="V51" s="449" t="str">
        <f>+IF(T54="","",T54)</f>
        <v/>
      </c>
      <c r="X51" s="270"/>
      <c r="Y51" s="271"/>
      <c r="Z51" s="271"/>
    </row>
    <row r="52" spans="1:26" ht="41.25" hidden="1" customHeight="1" x14ac:dyDescent="0.25">
      <c r="A52" s="426"/>
      <c r="B52" s="429"/>
      <c r="C52" s="409"/>
      <c r="D52" s="412"/>
      <c r="E52" s="55">
        <v>2</v>
      </c>
      <c r="F52" s="198"/>
      <c r="G52" s="198"/>
      <c r="H52" s="198"/>
      <c r="I52" s="266" t="str">
        <f t="shared" si="16"/>
        <v xml:space="preserve">  </v>
      </c>
      <c r="J52" s="1"/>
      <c r="K52" s="51" t="str">
        <f>+IF(J52='11 FORMULAS'!$E$4,'11 FORMULAS'!$F$4,IF(J52='11 FORMULAS'!$E$5,'11 FORMULAS'!$F$5,IF(J52='11 FORMULAS'!$E$6,'11 FORMULAS'!$F$6,"")))</f>
        <v/>
      </c>
      <c r="L52" s="51" t="str">
        <f>+IF(OR(J52='11 FORMULAS'!$O$4,J52='11 FORMULAS'!$O$5),'11 FORMULAS'!$P$5,IF(J52='11 FORMULAS'!$O$6,'11 FORMULAS'!$P$6,""))</f>
        <v/>
      </c>
      <c r="M52" s="1"/>
      <c r="N52" s="51" t="str">
        <f>+IF(M52='11 FORMULAS'!$H$4,'11 FORMULAS'!$I$4,IF(M52='11 FORMULAS'!$H$5,'11 FORMULAS'!$I$5,""))</f>
        <v/>
      </c>
      <c r="O52" s="4"/>
      <c r="P52" s="4"/>
      <c r="Q52" s="4"/>
      <c r="R52" s="274" t="str">
        <f t="shared" ref="R52" si="21">+IFERROR(K52+N52,"")</f>
        <v/>
      </c>
      <c r="S52" s="274" t="str">
        <f>IF(L52='11 FORMULAS'!$P$5,S51-(S51*R52),S51)</f>
        <v/>
      </c>
      <c r="T52" s="274" t="str">
        <f>IF(L52='11 FORMULAS'!$P$6,T51-(T51*R52),T51)</f>
        <v/>
      </c>
      <c r="U52" s="447"/>
      <c r="V52" s="450"/>
      <c r="X52" s="270"/>
      <c r="Y52" s="271"/>
      <c r="Z52" s="271"/>
    </row>
    <row r="53" spans="1:26" ht="41.25" hidden="1" customHeight="1" x14ac:dyDescent="0.25">
      <c r="A53" s="426"/>
      <c r="B53" s="429"/>
      <c r="C53" s="409"/>
      <c r="D53" s="412"/>
      <c r="E53" s="55">
        <v>3</v>
      </c>
      <c r="F53" s="198"/>
      <c r="G53" s="198"/>
      <c r="H53" s="198"/>
      <c r="I53" s="266" t="str">
        <f t="shared" si="16"/>
        <v xml:space="preserve">  </v>
      </c>
      <c r="J53" s="1"/>
      <c r="K53" s="51" t="str">
        <f>+IF(J53='11 FORMULAS'!$E$4,'11 FORMULAS'!$F$4,IF(J53='11 FORMULAS'!$E$5,'11 FORMULAS'!$F$5,IF(J53='11 FORMULAS'!$E$6,'11 FORMULAS'!$F$6,"")))</f>
        <v/>
      </c>
      <c r="L53" s="51" t="str">
        <f>+IF(OR(J53='11 FORMULAS'!$O$4,J53='11 FORMULAS'!$O$5),'11 FORMULAS'!$P$5,IF(J53='11 FORMULAS'!$O$6,'11 FORMULAS'!$P$6,""))</f>
        <v/>
      </c>
      <c r="M53" s="1"/>
      <c r="N53" s="51" t="str">
        <f>+IF(M53='11 FORMULAS'!$H$4,'11 FORMULAS'!$I$4,IF(M53='11 FORMULAS'!$H$5,'11 FORMULAS'!$I$5,""))</f>
        <v/>
      </c>
      <c r="O53" s="4"/>
      <c r="P53" s="4"/>
      <c r="Q53" s="4"/>
      <c r="R53" s="274" t="str">
        <f>+IFERROR(K53+N53,"")</f>
        <v/>
      </c>
      <c r="S53" s="274" t="str">
        <f>IF(L53='11 FORMULAS'!$P$5,S52-(S52*R53),S52)</f>
        <v/>
      </c>
      <c r="T53" s="274" t="str">
        <f>IF(L53='11 FORMULAS'!$P$6,T52-(T52*R53),T52)</f>
        <v/>
      </c>
      <c r="U53" s="447"/>
      <c r="V53" s="450"/>
      <c r="X53" s="270"/>
      <c r="Y53" s="271"/>
      <c r="Z53" s="271"/>
    </row>
    <row r="54" spans="1:26" ht="41.25" hidden="1" customHeight="1" thickBot="1" x14ac:dyDescent="0.3">
      <c r="A54" s="433"/>
      <c r="B54" s="440"/>
      <c r="C54" s="410"/>
      <c r="D54" s="413"/>
      <c r="E54" s="56">
        <v>4</v>
      </c>
      <c r="F54" s="199"/>
      <c r="G54" s="199"/>
      <c r="H54" s="199"/>
      <c r="I54" s="267" t="str">
        <f t="shared" si="16"/>
        <v xml:space="preserve">  </v>
      </c>
      <c r="J54" s="7"/>
      <c r="K54" s="52" t="str">
        <f>+IF(J54='11 FORMULAS'!$E$4,'11 FORMULAS'!$F$4,IF(J54='11 FORMULAS'!$E$5,'11 FORMULAS'!$F$5,IF(J54='11 FORMULAS'!$E$6,'11 FORMULAS'!$F$6,"")))</f>
        <v/>
      </c>
      <c r="L54" s="52" t="str">
        <f>+IF(OR(J54='11 FORMULAS'!$O$4,J54='11 FORMULAS'!$O$5),'11 FORMULAS'!$P$5,IF(J54='11 FORMULAS'!$O$6,'11 FORMULAS'!$P$6,""))</f>
        <v/>
      </c>
      <c r="M54" s="7"/>
      <c r="N54" s="52" t="str">
        <f>+IF(M54='11 FORMULAS'!$H$4,'11 FORMULAS'!$I$4,IF(M54='11 FORMULAS'!$H$5,'11 FORMULAS'!$I$5,""))</f>
        <v/>
      </c>
      <c r="O54" s="8"/>
      <c r="P54" s="8"/>
      <c r="Q54" s="8"/>
      <c r="R54" s="275" t="str">
        <f t="shared" ref="R54" si="22">+IFERROR(K54+N54,"")</f>
        <v/>
      </c>
      <c r="S54" s="275" t="str">
        <f>IF(L54='11 FORMULAS'!$P$5,S53-(S53*R54),S53)</f>
        <v/>
      </c>
      <c r="T54" s="275" t="str">
        <f>IF(L54='11 FORMULAS'!$P$6,T53-(T53*R54),T53)</f>
        <v/>
      </c>
      <c r="U54" s="448"/>
      <c r="V54" s="451"/>
    </row>
    <row r="55" spans="1:26" ht="41.25" hidden="1" customHeight="1" x14ac:dyDescent="0.25">
      <c r="A55" s="425">
        <f>'2 CONTEXTO E IDENTIFICACIÓN'!A22</f>
        <v>0</v>
      </c>
      <c r="B55" s="428">
        <f>+'2 CONTEXTO E IDENTIFICACIÓN'!E22</f>
        <v>0</v>
      </c>
      <c r="C55" s="408" t="str">
        <f>+'3 PROBABIL E IMPACTO INHERENTE'!E22</f>
        <v/>
      </c>
      <c r="D55" s="411" t="str">
        <f>+'3 PROBABIL E IMPACTO INHERENTE'!M22</f>
        <v/>
      </c>
      <c r="E55" s="54">
        <v>1</v>
      </c>
      <c r="F55" s="57"/>
      <c r="G55" s="57"/>
      <c r="H55" s="57"/>
      <c r="I55" s="265" t="str">
        <f t="shared" si="16"/>
        <v xml:space="preserve">  </v>
      </c>
      <c r="J55" s="5"/>
      <c r="K55" s="50" t="str">
        <f>+IF(J55='11 FORMULAS'!$E$4,'11 FORMULAS'!$F$4,IF(J55='11 FORMULAS'!$E$5,'11 FORMULAS'!$F$5,IF(J55='11 FORMULAS'!$E$6,'11 FORMULAS'!$F$6,"")))</f>
        <v/>
      </c>
      <c r="L55" s="50" t="str">
        <f>+IF(OR(J55='11 FORMULAS'!$O$4,J55='11 FORMULAS'!$O$5),'11 FORMULAS'!$P$5,IF(J55='11 FORMULAS'!$O$6,'11 FORMULAS'!$P$6,""))</f>
        <v/>
      </c>
      <c r="M55" s="5"/>
      <c r="N55" s="50" t="str">
        <f>+IF(M55='11 FORMULAS'!$H$4,'11 FORMULAS'!$I$4,IF(M55='11 FORMULAS'!$H$5,'11 FORMULAS'!$I$5,""))</f>
        <v/>
      </c>
      <c r="O55" s="6"/>
      <c r="P55" s="6"/>
      <c r="Q55" s="6"/>
      <c r="R55" s="273" t="str">
        <f>+IFERROR(K55+N55,"")</f>
        <v/>
      </c>
      <c r="S55" s="273" t="str">
        <f>IF(L55='11 FORMULAS'!$P$5,C55-(C55*R55),C55)</f>
        <v/>
      </c>
      <c r="T55" s="273" t="str">
        <f>IF(L55='11 FORMULAS'!$P$6,D55-(D55*R55),D55)</f>
        <v/>
      </c>
      <c r="U55" s="446" t="str">
        <f>+IF(S58="","",S58)</f>
        <v/>
      </c>
      <c r="V55" s="449" t="str">
        <f>+IF(T58="","",T58)</f>
        <v/>
      </c>
      <c r="X55" s="270"/>
      <c r="Y55" s="271"/>
      <c r="Z55" s="271"/>
    </row>
    <row r="56" spans="1:26" ht="41.25" hidden="1" customHeight="1" x14ac:dyDescent="0.25">
      <c r="A56" s="426"/>
      <c r="B56" s="429"/>
      <c r="C56" s="409"/>
      <c r="D56" s="412"/>
      <c r="E56" s="55">
        <v>2</v>
      </c>
      <c r="F56" s="198"/>
      <c r="G56" s="198"/>
      <c r="H56" s="198"/>
      <c r="I56" s="266" t="str">
        <f t="shared" si="16"/>
        <v xml:space="preserve">  </v>
      </c>
      <c r="J56" s="1"/>
      <c r="K56" s="51" t="str">
        <f>+IF(J56='11 FORMULAS'!$E$4,'11 FORMULAS'!$F$4,IF(J56='11 FORMULAS'!$E$5,'11 FORMULAS'!$F$5,IF(J56='11 FORMULAS'!$E$6,'11 FORMULAS'!$F$6,"")))</f>
        <v/>
      </c>
      <c r="L56" s="51" t="str">
        <f>+IF(OR(J56='11 FORMULAS'!$O$4,J56='11 FORMULAS'!$O$5),'11 FORMULAS'!$P$5,IF(J56='11 FORMULAS'!$O$6,'11 FORMULAS'!$P$6,""))</f>
        <v/>
      </c>
      <c r="M56" s="1"/>
      <c r="N56" s="51" t="str">
        <f>+IF(M56='11 FORMULAS'!$H$4,'11 FORMULAS'!$I$4,IF(M56='11 FORMULAS'!$H$5,'11 FORMULAS'!$I$5,""))</f>
        <v/>
      </c>
      <c r="O56" s="4"/>
      <c r="P56" s="4"/>
      <c r="Q56" s="4"/>
      <c r="R56" s="274" t="str">
        <f t="shared" ref="R56" si="23">+IFERROR(K56+N56,"")</f>
        <v/>
      </c>
      <c r="S56" s="274" t="str">
        <f>IF(L56='11 FORMULAS'!$P$5,S55-(S55*R56),S55)</f>
        <v/>
      </c>
      <c r="T56" s="274" t="str">
        <f>IF(L56='11 FORMULAS'!$P$6,T55-(T55*R56),T55)</f>
        <v/>
      </c>
      <c r="U56" s="447"/>
      <c r="V56" s="450"/>
      <c r="X56" s="270"/>
      <c r="Y56" s="271"/>
      <c r="Z56" s="271"/>
    </row>
    <row r="57" spans="1:26" ht="41.25" hidden="1" customHeight="1" x14ac:dyDescent="0.25">
      <c r="A57" s="426"/>
      <c r="B57" s="429"/>
      <c r="C57" s="409"/>
      <c r="D57" s="412"/>
      <c r="E57" s="55">
        <v>3</v>
      </c>
      <c r="F57" s="198"/>
      <c r="G57" s="198"/>
      <c r="H57" s="198"/>
      <c r="I57" s="266" t="str">
        <f t="shared" si="16"/>
        <v xml:space="preserve">  </v>
      </c>
      <c r="J57" s="1"/>
      <c r="K57" s="51" t="str">
        <f>+IF(J57='11 FORMULAS'!$E$4,'11 FORMULAS'!$F$4,IF(J57='11 FORMULAS'!$E$5,'11 FORMULAS'!$F$5,IF(J57='11 FORMULAS'!$E$6,'11 FORMULAS'!$F$6,"")))</f>
        <v/>
      </c>
      <c r="L57" s="51" t="str">
        <f>+IF(OR(J57='11 FORMULAS'!$O$4,J57='11 FORMULAS'!$O$5),'11 FORMULAS'!$P$5,IF(J57='11 FORMULAS'!$O$6,'11 FORMULAS'!$P$6,""))</f>
        <v/>
      </c>
      <c r="M57" s="1"/>
      <c r="N57" s="51" t="str">
        <f>+IF(M57='11 FORMULAS'!$H$4,'11 FORMULAS'!$I$4,IF(M57='11 FORMULAS'!$H$5,'11 FORMULAS'!$I$5,""))</f>
        <v/>
      </c>
      <c r="O57" s="4"/>
      <c r="P57" s="4"/>
      <c r="Q57" s="4"/>
      <c r="R57" s="274" t="str">
        <f>+IFERROR(K57+N57,"")</f>
        <v/>
      </c>
      <c r="S57" s="274" t="str">
        <f>IF(L57='11 FORMULAS'!$P$5,S56-(S56*R57),S56)</f>
        <v/>
      </c>
      <c r="T57" s="274" t="str">
        <f>IF(L57='11 FORMULAS'!$P$6,T56-(T56*R57),T56)</f>
        <v/>
      </c>
      <c r="U57" s="447"/>
      <c r="V57" s="450"/>
      <c r="X57" s="270"/>
      <c r="Y57" s="271"/>
      <c r="Z57" s="271"/>
    </row>
    <row r="58" spans="1:26" ht="41.25" hidden="1" customHeight="1" thickBot="1" x14ac:dyDescent="0.3">
      <c r="A58" s="433"/>
      <c r="B58" s="440"/>
      <c r="C58" s="410"/>
      <c r="D58" s="413"/>
      <c r="E58" s="56">
        <v>4</v>
      </c>
      <c r="F58" s="199"/>
      <c r="G58" s="199"/>
      <c r="H58" s="199"/>
      <c r="I58" s="267" t="str">
        <f t="shared" si="16"/>
        <v xml:space="preserve">  </v>
      </c>
      <c r="J58" s="7"/>
      <c r="K58" s="52" t="str">
        <f>+IF(J58='11 FORMULAS'!$E$4,'11 FORMULAS'!$F$4,IF(J58='11 FORMULAS'!$E$5,'11 FORMULAS'!$F$5,IF(J58='11 FORMULAS'!$E$6,'11 FORMULAS'!$F$6,"")))</f>
        <v/>
      </c>
      <c r="L58" s="52" t="str">
        <f>+IF(OR(J58='11 FORMULAS'!$O$4,J58='11 FORMULAS'!$O$5),'11 FORMULAS'!$P$5,IF(J58='11 FORMULAS'!$O$6,'11 FORMULAS'!$P$6,""))</f>
        <v/>
      </c>
      <c r="M58" s="7"/>
      <c r="N58" s="52" t="str">
        <f>+IF(M58='11 FORMULAS'!$H$4,'11 FORMULAS'!$I$4,IF(M58='11 FORMULAS'!$H$5,'11 FORMULAS'!$I$5,""))</f>
        <v/>
      </c>
      <c r="O58" s="8"/>
      <c r="P58" s="8"/>
      <c r="Q58" s="8"/>
      <c r="R58" s="275" t="str">
        <f t="shared" ref="R58" si="24">+IFERROR(K58+N58,"")</f>
        <v/>
      </c>
      <c r="S58" s="275" t="str">
        <f>IF(L58='11 FORMULAS'!$P$5,S57-(S57*R58),S57)</f>
        <v/>
      </c>
      <c r="T58" s="275" t="str">
        <f>IF(L58='11 FORMULAS'!$P$6,T57-(T57*R58),T57)</f>
        <v/>
      </c>
      <c r="U58" s="448"/>
      <c r="V58" s="451"/>
    </row>
    <row r="59" spans="1:26" ht="41.25" hidden="1" customHeight="1" x14ac:dyDescent="0.25">
      <c r="A59" s="425">
        <f>'2 CONTEXTO E IDENTIFICACIÓN'!A23</f>
        <v>0</v>
      </c>
      <c r="B59" s="428">
        <f>+'2 CONTEXTO E IDENTIFICACIÓN'!E23</f>
        <v>0</v>
      </c>
      <c r="C59" s="408" t="str">
        <f>+'3 PROBABIL E IMPACTO INHERENTE'!E23</f>
        <v/>
      </c>
      <c r="D59" s="411" t="str">
        <f>+'3 PROBABIL E IMPACTO INHERENTE'!M23</f>
        <v/>
      </c>
      <c r="E59" s="54">
        <v>1</v>
      </c>
      <c r="F59" s="57"/>
      <c r="G59" s="57"/>
      <c r="H59" s="57"/>
      <c r="I59" s="265" t="str">
        <f t="shared" si="16"/>
        <v xml:space="preserve">  </v>
      </c>
      <c r="J59" s="5"/>
      <c r="K59" s="50" t="str">
        <f>+IF(J59='11 FORMULAS'!$E$4,'11 FORMULAS'!$F$4,IF(J59='11 FORMULAS'!$E$5,'11 FORMULAS'!$F$5,IF(J59='11 FORMULAS'!$E$6,'11 FORMULAS'!$F$6,"")))</f>
        <v/>
      </c>
      <c r="L59" s="50" t="str">
        <f>+IF(OR(J59='11 FORMULAS'!$O$4,J59='11 FORMULAS'!$O$5),'11 FORMULAS'!$P$5,IF(J59='11 FORMULAS'!$O$6,'11 FORMULAS'!$P$6,""))</f>
        <v/>
      </c>
      <c r="M59" s="5"/>
      <c r="N59" s="50" t="str">
        <f>+IF(M59='11 FORMULAS'!$H$4,'11 FORMULAS'!$I$4,IF(M59='11 FORMULAS'!$H$5,'11 FORMULAS'!$I$5,""))</f>
        <v/>
      </c>
      <c r="O59" s="6"/>
      <c r="P59" s="6"/>
      <c r="Q59" s="6"/>
      <c r="R59" s="273" t="str">
        <f>+IFERROR(K59+N59,"")</f>
        <v/>
      </c>
      <c r="S59" s="273" t="str">
        <f>IF(L59='11 FORMULAS'!$P$5,C59-(C59*R59),C59)</f>
        <v/>
      </c>
      <c r="T59" s="273" t="str">
        <f>IF(L59='11 FORMULAS'!$P$6,D59-(D59*R59),D59)</f>
        <v/>
      </c>
      <c r="U59" s="446" t="str">
        <f>+IF(S62="","",S62)</f>
        <v/>
      </c>
      <c r="V59" s="449" t="str">
        <f>+IF(T62="","",T62)</f>
        <v/>
      </c>
      <c r="X59" s="270"/>
      <c r="Y59" s="271"/>
      <c r="Z59" s="271"/>
    </row>
    <row r="60" spans="1:26" ht="41.25" hidden="1" customHeight="1" x14ac:dyDescent="0.25">
      <c r="A60" s="426"/>
      <c r="B60" s="429"/>
      <c r="C60" s="409"/>
      <c r="D60" s="412"/>
      <c r="E60" s="55">
        <v>2</v>
      </c>
      <c r="F60" s="198"/>
      <c r="G60" s="198"/>
      <c r="H60" s="198"/>
      <c r="I60" s="266" t="str">
        <f t="shared" si="16"/>
        <v xml:space="preserve">  </v>
      </c>
      <c r="J60" s="1"/>
      <c r="K60" s="51" t="str">
        <f>+IF(J60='11 FORMULAS'!$E$4,'11 FORMULAS'!$F$4,IF(J60='11 FORMULAS'!$E$5,'11 FORMULAS'!$F$5,IF(J60='11 FORMULAS'!$E$6,'11 FORMULAS'!$F$6,"")))</f>
        <v/>
      </c>
      <c r="L60" s="51" t="str">
        <f>+IF(OR(J60='11 FORMULAS'!$O$4,J60='11 FORMULAS'!$O$5),'11 FORMULAS'!$P$5,IF(J60='11 FORMULAS'!$O$6,'11 FORMULAS'!$P$6,""))</f>
        <v/>
      </c>
      <c r="M60" s="1"/>
      <c r="N60" s="51" t="str">
        <f>+IF(M60='11 FORMULAS'!$H$4,'11 FORMULAS'!$I$4,IF(M60='11 FORMULAS'!$H$5,'11 FORMULAS'!$I$5,""))</f>
        <v/>
      </c>
      <c r="O60" s="4"/>
      <c r="P60" s="4"/>
      <c r="Q60" s="4"/>
      <c r="R60" s="274" t="str">
        <f t="shared" ref="R60" si="25">+IFERROR(K60+N60,"")</f>
        <v/>
      </c>
      <c r="S60" s="274" t="str">
        <f>IF(L60='11 FORMULAS'!$P$5,S59-(S59*R60),S59)</f>
        <v/>
      </c>
      <c r="T60" s="274" t="str">
        <f>IF(L60='11 FORMULAS'!$P$6,T59-(T59*R60),T59)</f>
        <v/>
      </c>
      <c r="U60" s="447"/>
      <c r="V60" s="450"/>
      <c r="X60" s="270"/>
      <c r="Y60" s="271"/>
      <c r="Z60" s="271"/>
    </row>
    <row r="61" spans="1:26" ht="41.25" hidden="1" customHeight="1" x14ac:dyDescent="0.25">
      <c r="A61" s="426"/>
      <c r="B61" s="429"/>
      <c r="C61" s="409"/>
      <c r="D61" s="412"/>
      <c r="E61" s="55">
        <v>3</v>
      </c>
      <c r="F61" s="198"/>
      <c r="G61" s="198"/>
      <c r="H61" s="198"/>
      <c r="I61" s="266" t="str">
        <f t="shared" si="16"/>
        <v xml:space="preserve">  </v>
      </c>
      <c r="J61" s="1"/>
      <c r="K61" s="51" t="str">
        <f>+IF(J61='11 FORMULAS'!$E$4,'11 FORMULAS'!$F$4,IF(J61='11 FORMULAS'!$E$5,'11 FORMULAS'!$F$5,IF(J61='11 FORMULAS'!$E$6,'11 FORMULAS'!$F$6,"")))</f>
        <v/>
      </c>
      <c r="L61" s="51" t="str">
        <f>+IF(OR(J61='11 FORMULAS'!$O$4,J61='11 FORMULAS'!$O$5),'11 FORMULAS'!$P$5,IF(J61='11 FORMULAS'!$O$6,'11 FORMULAS'!$P$6,""))</f>
        <v/>
      </c>
      <c r="M61" s="1"/>
      <c r="N61" s="51" t="str">
        <f>+IF(M61='11 FORMULAS'!$H$4,'11 FORMULAS'!$I$4,IF(M61='11 FORMULAS'!$H$5,'11 FORMULAS'!$I$5,""))</f>
        <v/>
      </c>
      <c r="O61" s="4"/>
      <c r="P61" s="4"/>
      <c r="Q61" s="4"/>
      <c r="R61" s="274" t="str">
        <f>+IFERROR(K61+N61,"")</f>
        <v/>
      </c>
      <c r="S61" s="274" t="str">
        <f>IF(L61='11 FORMULAS'!$P$5,S60-(S60*R61),S60)</f>
        <v/>
      </c>
      <c r="T61" s="274" t="str">
        <f>IF(L61='11 FORMULAS'!$P$6,T60-(T60*R61),T60)</f>
        <v/>
      </c>
      <c r="U61" s="447"/>
      <c r="V61" s="450"/>
      <c r="X61" s="270"/>
      <c r="Y61" s="271"/>
      <c r="Z61" s="271"/>
    </row>
    <row r="62" spans="1:26" ht="41.25" hidden="1" customHeight="1" thickBot="1" x14ac:dyDescent="0.3">
      <c r="A62" s="433"/>
      <c r="B62" s="440"/>
      <c r="C62" s="410"/>
      <c r="D62" s="413"/>
      <c r="E62" s="56">
        <v>4</v>
      </c>
      <c r="F62" s="199"/>
      <c r="G62" s="199"/>
      <c r="H62" s="199"/>
      <c r="I62" s="267" t="str">
        <f t="shared" si="16"/>
        <v xml:space="preserve">  </v>
      </c>
      <c r="J62" s="7"/>
      <c r="K62" s="52" t="str">
        <f>+IF(J62='11 FORMULAS'!$E$4,'11 FORMULAS'!$F$4,IF(J62='11 FORMULAS'!$E$5,'11 FORMULAS'!$F$5,IF(J62='11 FORMULAS'!$E$6,'11 FORMULAS'!$F$6,"")))</f>
        <v/>
      </c>
      <c r="L62" s="52" t="str">
        <f>+IF(OR(J62='11 FORMULAS'!$O$4,J62='11 FORMULAS'!$O$5),'11 FORMULAS'!$P$5,IF(J62='11 FORMULAS'!$O$6,'11 FORMULAS'!$P$6,""))</f>
        <v/>
      </c>
      <c r="M62" s="7"/>
      <c r="N62" s="52" t="str">
        <f>+IF(M62='11 FORMULAS'!$H$4,'11 FORMULAS'!$I$4,IF(M62='11 FORMULAS'!$H$5,'11 FORMULAS'!$I$5,""))</f>
        <v/>
      </c>
      <c r="O62" s="8"/>
      <c r="P62" s="8"/>
      <c r="Q62" s="8"/>
      <c r="R62" s="275" t="str">
        <f t="shared" ref="R62" si="26">+IFERROR(K62+N62,"")</f>
        <v/>
      </c>
      <c r="S62" s="275" t="str">
        <f>IF(L62='11 FORMULAS'!$P$5,S61-(S61*R62),S61)</f>
        <v/>
      </c>
      <c r="T62" s="275" t="str">
        <f>IF(L62='11 FORMULAS'!$P$6,T61-(T61*R62),T61)</f>
        <v/>
      </c>
      <c r="U62" s="448"/>
      <c r="V62" s="451"/>
    </row>
    <row r="63" spans="1:26" ht="41.25" hidden="1" customHeight="1" x14ac:dyDescent="0.25">
      <c r="A63" s="425">
        <f>'2 CONTEXTO E IDENTIFICACIÓN'!A24</f>
        <v>0</v>
      </c>
      <c r="B63" s="428">
        <f>+'2 CONTEXTO E IDENTIFICACIÓN'!E24</f>
        <v>0</v>
      </c>
      <c r="C63" s="408" t="str">
        <f>+'3 PROBABIL E IMPACTO INHERENTE'!E24</f>
        <v/>
      </c>
      <c r="D63" s="411" t="str">
        <f>+'3 PROBABIL E IMPACTO INHERENTE'!M24</f>
        <v/>
      </c>
      <c r="E63" s="54">
        <v>1</v>
      </c>
      <c r="F63" s="57"/>
      <c r="G63" s="57"/>
      <c r="H63" s="57"/>
      <c r="I63" s="265" t="str">
        <f t="shared" si="16"/>
        <v xml:space="preserve">  </v>
      </c>
      <c r="J63" s="5"/>
      <c r="K63" s="50" t="str">
        <f>+IF(J63='11 FORMULAS'!$E$4,'11 FORMULAS'!$F$4,IF(J63='11 FORMULAS'!$E$5,'11 FORMULAS'!$F$5,IF(J63='11 FORMULAS'!$E$6,'11 FORMULAS'!$F$6,"")))</f>
        <v/>
      </c>
      <c r="L63" s="50" t="str">
        <f>+IF(OR(J63='11 FORMULAS'!$O$4,J63='11 FORMULAS'!$O$5),'11 FORMULAS'!$P$5,IF(J63='11 FORMULAS'!$O$6,'11 FORMULAS'!$P$6,""))</f>
        <v/>
      </c>
      <c r="M63" s="5"/>
      <c r="N63" s="50" t="str">
        <f>+IF(M63='11 FORMULAS'!$H$4,'11 FORMULAS'!$I$4,IF(M63='11 FORMULAS'!$H$5,'11 FORMULAS'!$I$5,""))</f>
        <v/>
      </c>
      <c r="O63" s="6"/>
      <c r="P63" s="6"/>
      <c r="Q63" s="6"/>
      <c r="R63" s="273" t="str">
        <f>+IFERROR(K63+N63,"")</f>
        <v/>
      </c>
      <c r="S63" s="273" t="str">
        <f>IF(L63='11 FORMULAS'!$P$5,C63-(C63*R63),C63)</f>
        <v/>
      </c>
      <c r="T63" s="273" t="str">
        <f>IF(L63='11 FORMULAS'!$P$6,D63-(D63*R63),D63)</f>
        <v/>
      </c>
      <c r="U63" s="446" t="str">
        <f>+IF(S66="","",S66)</f>
        <v/>
      </c>
      <c r="V63" s="449" t="str">
        <f>+IF(T66="","",T66)</f>
        <v/>
      </c>
      <c r="X63" s="270"/>
      <c r="Y63" s="271"/>
      <c r="Z63" s="271"/>
    </row>
    <row r="64" spans="1:26" ht="41.25" hidden="1" customHeight="1" x14ac:dyDescent="0.25">
      <c r="A64" s="426"/>
      <c r="B64" s="429"/>
      <c r="C64" s="409"/>
      <c r="D64" s="412"/>
      <c r="E64" s="55">
        <v>2</v>
      </c>
      <c r="F64" s="198"/>
      <c r="G64" s="198"/>
      <c r="H64" s="198"/>
      <c r="I64" s="266" t="str">
        <f t="shared" si="16"/>
        <v xml:space="preserve">  </v>
      </c>
      <c r="J64" s="1"/>
      <c r="K64" s="51" t="str">
        <f>+IF(J64='11 FORMULAS'!$E$4,'11 FORMULAS'!$F$4,IF(J64='11 FORMULAS'!$E$5,'11 FORMULAS'!$F$5,IF(J64='11 FORMULAS'!$E$6,'11 FORMULAS'!$F$6,"")))</f>
        <v/>
      </c>
      <c r="L64" s="51" t="str">
        <f>+IF(OR(J64='11 FORMULAS'!$O$4,J64='11 FORMULAS'!$O$5),'11 FORMULAS'!$P$5,IF(J64='11 FORMULAS'!$O$6,'11 FORMULAS'!$P$6,""))</f>
        <v/>
      </c>
      <c r="M64" s="1"/>
      <c r="N64" s="51" t="str">
        <f>+IF(M64='11 FORMULAS'!$H$4,'11 FORMULAS'!$I$4,IF(M64='11 FORMULAS'!$H$5,'11 FORMULAS'!$I$5,""))</f>
        <v/>
      </c>
      <c r="O64" s="4"/>
      <c r="P64" s="4"/>
      <c r="Q64" s="4"/>
      <c r="R64" s="274" t="str">
        <f t="shared" ref="R64" si="27">+IFERROR(K64+N64,"")</f>
        <v/>
      </c>
      <c r="S64" s="274" t="str">
        <f>IF(L64='11 FORMULAS'!$P$5,S63-(S63*R64),S63)</f>
        <v/>
      </c>
      <c r="T64" s="274" t="str">
        <f>IF(L64='11 FORMULAS'!$P$6,T63-(T63*R64),T63)</f>
        <v/>
      </c>
      <c r="U64" s="447"/>
      <c r="V64" s="450"/>
      <c r="X64" s="270"/>
      <c r="Y64" s="271"/>
      <c r="Z64" s="271"/>
    </row>
    <row r="65" spans="1:26" ht="41.25" hidden="1" customHeight="1" x14ac:dyDescent="0.25">
      <c r="A65" s="426"/>
      <c r="B65" s="429"/>
      <c r="C65" s="409"/>
      <c r="D65" s="412"/>
      <c r="E65" s="55">
        <v>3</v>
      </c>
      <c r="F65" s="198"/>
      <c r="G65" s="198"/>
      <c r="H65" s="198"/>
      <c r="I65" s="266" t="str">
        <f t="shared" si="16"/>
        <v xml:space="preserve">  </v>
      </c>
      <c r="J65" s="1"/>
      <c r="K65" s="51" t="str">
        <f>+IF(J65='11 FORMULAS'!$E$4,'11 FORMULAS'!$F$4,IF(J65='11 FORMULAS'!$E$5,'11 FORMULAS'!$F$5,IF(J65='11 FORMULAS'!$E$6,'11 FORMULAS'!$F$6,"")))</f>
        <v/>
      </c>
      <c r="L65" s="51" t="str">
        <f>+IF(OR(J65='11 FORMULAS'!$O$4,J65='11 FORMULAS'!$O$5),'11 FORMULAS'!$P$5,IF(J65='11 FORMULAS'!$O$6,'11 FORMULAS'!$P$6,""))</f>
        <v/>
      </c>
      <c r="M65" s="1"/>
      <c r="N65" s="51" t="str">
        <f>+IF(M65='11 FORMULAS'!$H$4,'11 FORMULAS'!$I$4,IF(M65='11 FORMULAS'!$H$5,'11 FORMULAS'!$I$5,""))</f>
        <v/>
      </c>
      <c r="O65" s="4"/>
      <c r="P65" s="4"/>
      <c r="Q65" s="4"/>
      <c r="R65" s="274" t="str">
        <f>+IFERROR(K65+N65,"")</f>
        <v/>
      </c>
      <c r="S65" s="274" t="str">
        <f>IF(L65='11 FORMULAS'!$P$5,S64-(S64*R65),S64)</f>
        <v/>
      </c>
      <c r="T65" s="274" t="str">
        <f>IF(L65='11 FORMULAS'!$P$6,T64-(T64*R65),T64)</f>
        <v/>
      </c>
      <c r="U65" s="447"/>
      <c r="V65" s="450"/>
      <c r="X65" s="270"/>
      <c r="Y65" s="271"/>
      <c r="Z65" s="271"/>
    </row>
    <row r="66" spans="1:26" ht="41.25" hidden="1" customHeight="1" thickBot="1" x14ac:dyDescent="0.3">
      <c r="A66" s="433"/>
      <c r="B66" s="440"/>
      <c r="C66" s="410"/>
      <c r="D66" s="413"/>
      <c r="E66" s="56">
        <v>4</v>
      </c>
      <c r="F66" s="199"/>
      <c r="G66" s="199"/>
      <c r="H66" s="199"/>
      <c r="I66" s="267" t="str">
        <f t="shared" si="16"/>
        <v xml:space="preserve">  </v>
      </c>
      <c r="J66" s="7"/>
      <c r="K66" s="52" t="str">
        <f>+IF(J66='11 FORMULAS'!$E$4,'11 FORMULAS'!$F$4,IF(J66='11 FORMULAS'!$E$5,'11 FORMULAS'!$F$5,IF(J66='11 FORMULAS'!$E$6,'11 FORMULAS'!$F$6,"")))</f>
        <v/>
      </c>
      <c r="L66" s="52" t="str">
        <f>+IF(OR(J66='11 FORMULAS'!$O$4,J66='11 FORMULAS'!$O$5),'11 FORMULAS'!$P$5,IF(J66='11 FORMULAS'!$O$6,'11 FORMULAS'!$P$6,""))</f>
        <v/>
      </c>
      <c r="M66" s="7"/>
      <c r="N66" s="52" t="str">
        <f>+IF(M66='11 FORMULAS'!$H$4,'11 FORMULAS'!$I$4,IF(M66='11 FORMULAS'!$H$5,'11 FORMULAS'!$I$5,""))</f>
        <v/>
      </c>
      <c r="O66" s="8"/>
      <c r="P66" s="8"/>
      <c r="Q66" s="8"/>
      <c r="R66" s="275" t="str">
        <f t="shared" ref="R66" si="28">+IFERROR(K66+N66,"")</f>
        <v/>
      </c>
      <c r="S66" s="275" t="str">
        <f>IF(L66='11 FORMULAS'!$P$5,S65-(S65*R66),S65)</f>
        <v/>
      </c>
      <c r="T66" s="275" t="str">
        <f>IF(L66='11 FORMULAS'!$P$6,T65-(T65*R66),T65)</f>
        <v/>
      </c>
      <c r="U66" s="448"/>
      <c r="V66" s="451"/>
    </row>
    <row r="67" spans="1:26" ht="41.25" hidden="1" customHeight="1" x14ac:dyDescent="0.25">
      <c r="A67" s="425">
        <f>'2 CONTEXTO E IDENTIFICACIÓN'!A25</f>
        <v>0</v>
      </c>
      <c r="B67" s="428" t="str">
        <f>+'2 CONTEXTO E IDENTIFICACIÓN'!E25</f>
        <v>No se ha utilizado la información para beneficiar a personas cercanas, se ha respetado el acuerdo de confidencialidad</v>
      </c>
      <c r="C67" s="408" t="str">
        <f>+'3 PROBABIL E IMPACTO INHERENTE'!E25</f>
        <v/>
      </c>
      <c r="D67" s="411" t="str">
        <f>+'3 PROBABIL E IMPACTO INHERENTE'!M25</f>
        <v/>
      </c>
      <c r="E67" s="54">
        <v>1</v>
      </c>
      <c r="F67" s="57"/>
      <c r="G67" s="57"/>
      <c r="H67" s="57"/>
      <c r="I67" s="265" t="str">
        <f t="shared" si="16"/>
        <v xml:space="preserve">  </v>
      </c>
      <c r="J67" s="5"/>
      <c r="K67" s="50" t="str">
        <f>+IF(J67='11 FORMULAS'!$E$4,'11 FORMULAS'!$F$4,IF(J67='11 FORMULAS'!$E$5,'11 FORMULAS'!$F$5,IF(J67='11 FORMULAS'!$E$6,'11 FORMULAS'!$F$6,"")))</f>
        <v/>
      </c>
      <c r="L67" s="50" t="str">
        <f>+IF(OR(J67='11 FORMULAS'!$O$4,J67='11 FORMULAS'!$O$5),'11 FORMULAS'!$P$5,IF(J67='11 FORMULAS'!$O$6,'11 FORMULAS'!$P$6,""))</f>
        <v/>
      </c>
      <c r="M67" s="5"/>
      <c r="N67" s="50" t="str">
        <f>+IF(M67='11 FORMULAS'!$H$4,'11 FORMULAS'!$I$4,IF(M67='11 FORMULAS'!$H$5,'11 FORMULAS'!$I$5,""))</f>
        <v/>
      </c>
      <c r="O67" s="6"/>
      <c r="P67" s="6"/>
      <c r="Q67" s="6"/>
      <c r="R67" s="273" t="str">
        <f>+IFERROR(K67+N67,"")</f>
        <v/>
      </c>
      <c r="S67" s="273" t="str">
        <f>IF(L67='11 FORMULAS'!$P$5,C67-(C67*R67),C67)</f>
        <v/>
      </c>
      <c r="T67" s="273" t="str">
        <f>IF(L67='11 FORMULAS'!$P$6,D67-(D67*R67),D67)</f>
        <v/>
      </c>
      <c r="U67" s="446" t="str">
        <f>+IF(S70="","",S70)</f>
        <v/>
      </c>
      <c r="V67" s="449" t="str">
        <f>+IF(T70="","",T70)</f>
        <v/>
      </c>
      <c r="X67" s="270"/>
      <c r="Y67" s="271"/>
      <c r="Z67" s="271"/>
    </row>
    <row r="68" spans="1:26" ht="41.25" hidden="1" customHeight="1" x14ac:dyDescent="0.25">
      <c r="A68" s="426"/>
      <c r="B68" s="429"/>
      <c r="C68" s="409"/>
      <c r="D68" s="412"/>
      <c r="E68" s="55">
        <v>2</v>
      </c>
      <c r="F68" s="198"/>
      <c r="G68" s="198"/>
      <c r="H68" s="198"/>
      <c r="I68" s="266" t="str">
        <f t="shared" si="16"/>
        <v xml:space="preserve">  </v>
      </c>
      <c r="J68" s="1"/>
      <c r="K68" s="51" t="str">
        <f>+IF(J68='11 FORMULAS'!$E$4,'11 FORMULAS'!$F$4,IF(J68='11 FORMULAS'!$E$5,'11 FORMULAS'!$F$5,IF(J68='11 FORMULAS'!$E$6,'11 FORMULAS'!$F$6,"")))</f>
        <v/>
      </c>
      <c r="L68" s="51" t="str">
        <f>+IF(OR(J68='11 FORMULAS'!$O$4,J68='11 FORMULAS'!$O$5),'11 FORMULAS'!$P$5,IF(J68='11 FORMULAS'!$O$6,'11 FORMULAS'!$P$6,""))</f>
        <v/>
      </c>
      <c r="M68" s="1"/>
      <c r="N68" s="51" t="str">
        <f>+IF(M68='11 FORMULAS'!$H$4,'11 FORMULAS'!$I$4,IF(M68='11 FORMULAS'!$H$5,'11 FORMULAS'!$I$5,""))</f>
        <v/>
      </c>
      <c r="O68" s="4"/>
      <c r="P68" s="4"/>
      <c r="Q68" s="4"/>
      <c r="R68" s="274" t="str">
        <f t="shared" ref="R68" si="29">+IFERROR(K68+N68,"")</f>
        <v/>
      </c>
      <c r="S68" s="274" t="str">
        <f>IF(L68='11 FORMULAS'!$P$5,S67-(S67*R68),S67)</f>
        <v/>
      </c>
      <c r="T68" s="274" t="str">
        <f>IF(L68='11 FORMULAS'!$P$6,T67-(T67*R68),T67)</f>
        <v/>
      </c>
      <c r="U68" s="447"/>
      <c r="V68" s="450"/>
      <c r="X68" s="270"/>
      <c r="Y68" s="271"/>
      <c r="Z68" s="271"/>
    </row>
    <row r="69" spans="1:26" ht="41.25" hidden="1" customHeight="1" x14ac:dyDescent="0.25">
      <c r="A69" s="426"/>
      <c r="B69" s="429"/>
      <c r="C69" s="409"/>
      <c r="D69" s="412"/>
      <c r="E69" s="55">
        <v>3</v>
      </c>
      <c r="F69" s="198"/>
      <c r="G69" s="198"/>
      <c r="H69" s="198"/>
      <c r="I69" s="266" t="str">
        <f t="shared" si="16"/>
        <v xml:space="preserve">  </v>
      </c>
      <c r="J69" s="1"/>
      <c r="K69" s="51" t="str">
        <f>+IF(J69='11 FORMULAS'!$E$4,'11 FORMULAS'!$F$4,IF(J69='11 FORMULAS'!$E$5,'11 FORMULAS'!$F$5,IF(J69='11 FORMULAS'!$E$6,'11 FORMULAS'!$F$6,"")))</f>
        <v/>
      </c>
      <c r="L69" s="51" t="str">
        <f>+IF(OR(J69='11 FORMULAS'!$O$4,J69='11 FORMULAS'!$O$5),'11 FORMULAS'!$P$5,IF(J69='11 FORMULAS'!$O$6,'11 FORMULAS'!$P$6,""))</f>
        <v/>
      </c>
      <c r="M69" s="1"/>
      <c r="N69" s="51" t="str">
        <f>+IF(M69='11 FORMULAS'!$H$4,'11 FORMULAS'!$I$4,IF(M69='11 FORMULAS'!$H$5,'11 FORMULAS'!$I$5,""))</f>
        <v/>
      </c>
      <c r="O69" s="4"/>
      <c r="P69" s="4"/>
      <c r="Q69" s="4"/>
      <c r="R69" s="274" t="str">
        <f>+IFERROR(K69+N69,"")</f>
        <v/>
      </c>
      <c r="S69" s="274" t="str">
        <f>IF(L69='11 FORMULAS'!$P$5,S68-(S68*R69),S68)</f>
        <v/>
      </c>
      <c r="T69" s="274" t="str">
        <f>IF(L69='11 FORMULAS'!$P$6,T68-(T68*R69),T68)</f>
        <v/>
      </c>
      <c r="U69" s="447"/>
      <c r="V69" s="450"/>
      <c r="X69" s="270"/>
      <c r="Y69" s="271"/>
      <c r="Z69" s="271"/>
    </row>
    <row r="70" spans="1:26" ht="41.25" hidden="1" customHeight="1" thickBot="1" x14ac:dyDescent="0.3">
      <c r="A70" s="433"/>
      <c r="B70" s="440"/>
      <c r="C70" s="410"/>
      <c r="D70" s="413"/>
      <c r="E70" s="56">
        <v>4</v>
      </c>
      <c r="F70" s="199"/>
      <c r="G70" s="199"/>
      <c r="H70" s="199"/>
      <c r="I70" s="267" t="str">
        <f t="shared" si="16"/>
        <v xml:space="preserve">  </v>
      </c>
      <c r="J70" s="7"/>
      <c r="K70" s="52" t="str">
        <f>+IF(J70='11 FORMULAS'!$E$4,'11 FORMULAS'!$F$4,IF(J70='11 FORMULAS'!$E$5,'11 FORMULAS'!$F$5,IF(J70='11 FORMULAS'!$E$6,'11 FORMULAS'!$F$6,"")))</f>
        <v/>
      </c>
      <c r="L70" s="52" t="str">
        <f>+IF(OR(J70='11 FORMULAS'!$O$4,J70='11 FORMULAS'!$O$5),'11 FORMULAS'!$P$5,IF(J70='11 FORMULAS'!$O$6,'11 FORMULAS'!$P$6,""))</f>
        <v/>
      </c>
      <c r="M70" s="7"/>
      <c r="N70" s="52" t="str">
        <f>+IF(M70='11 FORMULAS'!$H$4,'11 FORMULAS'!$I$4,IF(M70='11 FORMULAS'!$H$5,'11 FORMULAS'!$I$5,""))</f>
        <v/>
      </c>
      <c r="O70" s="8"/>
      <c r="P70" s="8"/>
      <c r="Q70" s="8"/>
      <c r="R70" s="275" t="str">
        <f t="shared" ref="R70" si="30">+IFERROR(K70+N70,"")</f>
        <v/>
      </c>
      <c r="S70" s="275" t="str">
        <f>IF(L70='11 FORMULAS'!$P$5,S69-(S69*R70),S69)</f>
        <v/>
      </c>
      <c r="T70" s="275" t="str">
        <f>IF(L70='11 FORMULAS'!$P$6,T69-(T69*R70),T69)</f>
        <v/>
      </c>
      <c r="U70" s="448"/>
      <c r="V70" s="451"/>
    </row>
    <row r="71" spans="1:26" ht="41.25" hidden="1" customHeight="1" x14ac:dyDescent="0.25">
      <c r="A71" s="425">
        <f>'2 CONTEXTO E IDENTIFICACIÓN'!A26</f>
        <v>0</v>
      </c>
      <c r="B71" s="428">
        <f>+'2 CONTEXTO E IDENTIFICACIÓN'!E26</f>
        <v>0</v>
      </c>
      <c r="C71" s="408" t="str">
        <f>+'3 PROBABIL E IMPACTO INHERENTE'!E26</f>
        <v/>
      </c>
      <c r="D71" s="411" t="str">
        <f>+'3 PROBABIL E IMPACTO INHERENTE'!M26</f>
        <v/>
      </c>
      <c r="E71" s="54">
        <v>1</v>
      </c>
      <c r="F71" s="57"/>
      <c r="G71" s="57"/>
      <c r="H71" s="57"/>
      <c r="I71" s="265" t="str">
        <f t="shared" si="16"/>
        <v xml:space="preserve">  </v>
      </c>
      <c r="J71" s="5"/>
      <c r="K71" s="50" t="str">
        <f>+IF(J71='11 FORMULAS'!$E$4,'11 FORMULAS'!$F$4,IF(J71='11 FORMULAS'!$E$5,'11 FORMULAS'!$F$5,IF(J71='11 FORMULAS'!$E$6,'11 FORMULAS'!$F$6,"")))</f>
        <v/>
      </c>
      <c r="L71" s="50" t="str">
        <f>+IF(OR(J71='11 FORMULAS'!$O$4,J71='11 FORMULAS'!$O$5),'11 FORMULAS'!$P$5,IF(J71='11 FORMULAS'!$O$6,'11 FORMULAS'!$P$6,""))</f>
        <v/>
      </c>
      <c r="M71" s="5"/>
      <c r="N71" s="50" t="str">
        <f>+IF(M71='11 FORMULAS'!$H$4,'11 FORMULAS'!$I$4,IF(M71='11 FORMULAS'!$H$5,'11 FORMULAS'!$I$5,""))</f>
        <v/>
      </c>
      <c r="O71" s="6"/>
      <c r="P71" s="6"/>
      <c r="Q71" s="6"/>
      <c r="R71" s="273" t="str">
        <f>+IFERROR(K71+N71,"")</f>
        <v/>
      </c>
      <c r="S71" s="273" t="str">
        <f>IF(L71='11 FORMULAS'!$P$5,C71-(C71*R71),C71)</f>
        <v/>
      </c>
      <c r="T71" s="273" t="str">
        <f>IF(L71='11 FORMULAS'!$P$6,D71-(D71*R71),D71)</f>
        <v/>
      </c>
      <c r="U71" s="446" t="str">
        <f>+IF(S74="","",S74)</f>
        <v/>
      </c>
      <c r="V71" s="449" t="str">
        <f>+IF(T74="","",T74)</f>
        <v/>
      </c>
      <c r="X71" s="270"/>
      <c r="Y71" s="271"/>
      <c r="Z71" s="271"/>
    </row>
    <row r="72" spans="1:26" ht="41.25" hidden="1" customHeight="1" x14ac:dyDescent="0.25">
      <c r="A72" s="426"/>
      <c r="B72" s="429"/>
      <c r="C72" s="409"/>
      <c r="D72" s="412"/>
      <c r="E72" s="55">
        <v>2</v>
      </c>
      <c r="F72" s="198"/>
      <c r="G72" s="198"/>
      <c r="H72" s="198"/>
      <c r="I72" s="266" t="str">
        <f t="shared" si="16"/>
        <v xml:space="preserve">  </v>
      </c>
      <c r="J72" s="1"/>
      <c r="K72" s="51" t="str">
        <f>+IF(J72='11 FORMULAS'!$E$4,'11 FORMULAS'!$F$4,IF(J72='11 FORMULAS'!$E$5,'11 FORMULAS'!$F$5,IF(J72='11 FORMULAS'!$E$6,'11 FORMULAS'!$F$6,"")))</f>
        <v/>
      </c>
      <c r="L72" s="51" t="str">
        <f>+IF(OR(J72='11 FORMULAS'!$O$4,J72='11 FORMULAS'!$O$5),'11 FORMULAS'!$P$5,IF(J72='11 FORMULAS'!$O$6,'11 FORMULAS'!$P$6,""))</f>
        <v/>
      </c>
      <c r="M72" s="1"/>
      <c r="N72" s="51" t="str">
        <f>+IF(M72='11 FORMULAS'!$H$4,'11 FORMULAS'!$I$4,IF(M72='11 FORMULAS'!$H$5,'11 FORMULAS'!$I$5,""))</f>
        <v/>
      </c>
      <c r="O72" s="4"/>
      <c r="P72" s="4"/>
      <c r="Q72" s="4"/>
      <c r="R72" s="274" t="str">
        <f t="shared" ref="R72" si="31">+IFERROR(K72+N72,"")</f>
        <v/>
      </c>
      <c r="S72" s="274" t="str">
        <f>IF(L72='11 FORMULAS'!$P$5,S71-(S71*R72),S71)</f>
        <v/>
      </c>
      <c r="T72" s="274" t="str">
        <f>IF(L72='11 FORMULAS'!$P$6,T71-(T71*R72),T71)</f>
        <v/>
      </c>
      <c r="U72" s="447"/>
      <c r="V72" s="450"/>
      <c r="X72" s="270"/>
      <c r="Y72" s="271"/>
      <c r="Z72" s="271"/>
    </row>
    <row r="73" spans="1:26" ht="41.25" hidden="1" customHeight="1" x14ac:dyDescent="0.25">
      <c r="A73" s="426"/>
      <c r="B73" s="429"/>
      <c r="C73" s="409"/>
      <c r="D73" s="412"/>
      <c r="E73" s="55">
        <v>3</v>
      </c>
      <c r="F73" s="198"/>
      <c r="G73" s="198"/>
      <c r="H73" s="198"/>
      <c r="I73" s="266" t="str">
        <f t="shared" si="16"/>
        <v xml:space="preserve">  </v>
      </c>
      <c r="J73" s="1"/>
      <c r="K73" s="51" t="str">
        <f>+IF(J73='11 FORMULAS'!$E$4,'11 FORMULAS'!$F$4,IF(J73='11 FORMULAS'!$E$5,'11 FORMULAS'!$F$5,IF(J73='11 FORMULAS'!$E$6,'11 FORMULAS'!$F$6,"")))</f>
        <v/>
      </c>
      <c r="L73" s="51" t="str">
        <f>+IF(OR(J73='11 FORMULAS'!$O$4,J73='11 FORMULAS'!$O$5),'11 FORMULAS'!$P$5,IF(J73='11 FORMULAS'!$O$6,'11 FORMULAS'!$P$6,""))</f>
        <v/>
      </c>
      <c r="M73" s="1"/>
      <c r="N73" s="51" t="str">
        <f>+IF(M73='11 FORMULAS'!$H$4,'11 FORMULAS'!$I$4,IF(M73='11 FORMULAS'!$H$5,'11 FORMULAS'!$I$5,""))</f>
        <v/>
      </c>
      <c r="O73" s="4"/>
      <c r="P73" s="4"/>
      <c r="Q73" s="4"/>
      <c r="R73" s="274" t="str">
        <f>+IFERROR(K73+N73,"")</f>
        <v/>
      </c>
      <c r="S73" s="274" t="str">
        <f>IF(L73='11 FORMULAS'!$P$5,S72-(S72*R73),S72)</f>
        <v/>
      </c>
      <c r="T73" s="274" t="str">
        <f>IF(L73='11 FORMULAS'!$P$6,T72-(T72*R73),T72)</f>
        <v/>
      </c>
      <c r="U73" s="447"/>
      <c r="V73" s="450"/>
      <c r="X73" s="270"/>
      <c r="Y73" s="271"/>
      <c r="Z73" s="271"/>
    </row>
    <row r="74" spans="1:26" ht="41.25" hidden="1" customHeight="1" thickBot="1" x14ac:dyDescent="0.3">
      <c r="A74" s="433"/>
      <c r="B74" s="440"/>
      <c r="C74" s="410"/>
      <c r="D74" s="413"/>
      <c r="E74" s="56">
        <v>4</v>
      </c>
      <c r="F74" s="199"/>
      <c r="G74" s="199"/>
      <c r="H74" s="199"/>
      <c r="I74" s="267" t="str">
        <f t="shared" si="16"/>
        <v xml:space="preserve">  </v>
      </c>
      <c r="J74" s="7"/>
      <c r="K74" s="52" t="str">
        <f>+IF(J74='11 FORMULAS'!$E$4,'11 FORMULAS'!$F$4,IF(J74='11 FORMULAS'!$E$5,'11 FORMULAS'!$F$5,IF(J74='11 FORMULAS'!$E$6,'11 FORMULAS'!$F$6,"")))</f>
        <v/>
      </c>
      <c r="L74" s="52" t="str">
        <f>+IF(OR(J74='11 FORMULAS'!$O$4,J74='11 FORMULAS'!$O$5),'11 FORMULAS'!$P$5,IF(J74='11 FORMULAS'!$O$6,'11 FORMULAS'!$P$6,""))</f>
        <v/>
      </c>
      <c r="M74" s="7"/>
      <c r="N74" s="52" t="str">
        <f>+IF(M74='11 FORMULAS'!$H$4,'11 FORMULAS'!$I$4,IF(M74='11 FORMULAS'!$H$5,'11 FORMULAS'!$I$5,""))</f>
        <v/>
      </c>
      <c r="O74" s="8"/>
      <c r="P74" s="8"/>
      <c r="Q74" s="8"/>
      <c r="R74" s="275" t="str">
        <f t="shared" ref="R74" si="32">+IFERROR(K74+N74,"")</f>
        <v/>
      </c>
      <c r="S74" s="275" t="str">
        <f>IF(L74='11 FORMULAS'!$P$5,S73-(S73*R74),S73)</f>
        <v/>
      </c>
      <c r="T74" s="275" t="str">
        <f>IF(L74='11 FORMULAS'!$P$6,T73-(T73*R74),T73)</f>
        <v/>
      </c>
      <c r="U74" s="448"/>
      <c r="V74" s="451"/>
    </row>
    <row r="75" spans="1:26" ht="41.25" hidden="1" customHeight="1" x14ac:dyDescent="0.25">
      <c r="A75" s="425">
        <f>'2 CONTEXTO E IDENTIFICACIÓN'!A27</f>
        <v>0</v>
      </c>
      <c r="B75" s="428">
        <f>+'2 CONTEXTO E IDENTIFICACIÓN'!E27</f>
        <v>0</v>
      </c>
      <c r="C75" s="408" t="str">
        <f>+'3 PROBABIL E IMPACTO INHERENTE'!E27</f>
        <v/>
      </c>
      <c r="D75" s="411" t="str">
        <f>+'3 PROBABIL E IMPACTO INHERENTE'!M27</f>
        <v/>
      </c>
      <c r="E75" s="54">
        <v>1</v>
      </c>
      <c r="F75" s="57"/>
      <c r="G75" s="57"/>
      <c r="H75" s="57"/>
      <c r="I75" s="265" t="str">
        <f t="shared" ref="I75:I90" si="33">+CONCATENATE(F75," ",G75," ",H75)</f>
        <v xml:space="preserve">  </v>
      </c>
      <c r="J75" s="5"/>
      <c r="K75" s="50" t="str">
        <f>+IF(J75='11 FORMULAS'!$E$4,'11 FORMULAS'!$F$4,IF(J75='11 FORMULAS'!$E$5,'11 FORMULAS'!$F$5,IF(J75='11 FORMULAS'!$E$6,'11 FORMULAS'!$F$6,"")))</f>
        <v/>
      </c>
      <c r="L75" s="50" t="str">
        <f>+IF(OR(J75='11 FORMULAS'!$O$4,J75='11 FORMULAS'!$O$5),'11 FORMULAS'!$P$5,IF(J75='11 FORMULAS'!$O$6,'11 FORMULAS'!$P$6,""))</f>
        <v/>
      </c>
      <c r="M75" s="5"/>
      <c r="N75" s="50" t="str">
        <f>+IF(M75='11 FORMULAS'!$H$4,'11 FORMULAS'!$I$4,IF(M75='11 FORMULAS'!$H$5,'11 FORMULAS'!$I$5,""))</f>
        <v/>
      </c>
      <c r="O75" s="6"/>
      <c r="P75" s="6"/>
      <c r="Q75" s="6"/>
      <c r="R75" s="273" t="str">
        <f>+IFERROR(K75+N75,"")</f>
        <v/>
      </c>
      <c r="S75" s="273" t="str">
        <f>IF(L75='11 FORMULAS'!$P$5,C75-(C75*R75),C75)</f>
        <v/>
      </c>
      <c r="T75" s="273" t="str">
        <f>IF(L75='11 FORMULAS'!$P$6,D75-(D75*R75),D75)</f>
        <v/>
      </c>
      <c r="U75" s="446" t="str">
        <f>+IF(S78="","",S78)</f>
        <v/>
      </c>
      <c r="V75" s="449" t="str">
        <f>+IF(T78="","",T78)</f>
        <v/>
      </c>
      <c r="X75" s="270"/>
      <c r="Y75" s="271"/>
      <c r="Z75" s="271"/>
    </row>
    <row r="76" spans="1:26" ht="41.25" hidden="1" customHeight="1" x14ac:dyDescent="0.25">
      <c r="A76" s="426"/>
      <c r="B76" s="429"/>
      <c r="C76" s="409"/>
      <c r="D76" s="412"/>
      <c r="E76" s="55">
        <v>2</v>
      </c>
      <c r="F76" s="198"/>
      <c r="G76" s="198"/>
      <c r="H76" s="198"/>
      <c r="I76" s="266" t="str">
        <f t="shared" si="33"/>
        <v xml:space="preserve">  </v>
      </c>
      <c r="J76" s="1"/>
      <c r="K76" s="51" t="str">
        <f>+IF(J76='11 FORMULAS'!$E$4,'11 FORMULAS'!$F$4,IF(J76='11 FORMULAS'!$E$5,'11 FORMULAS'!$F$5,IF(J76='11 FORMULAS'!$E$6,'11 FORMULAS'!$F$6,"")))</f>
        <v/>
      </c>
      <c r="L76" s="51" t="str">
        <f>+IF(OR(J76='11 FORMULAS'!$O$4,J76='11 FORMULAS'!$O$5),'11 FORMULAS'!$P$5,IF(J76='11 FORMULAS'!$O$6,'11 FORMULAS'!$P$6,""))</f>
        <v/>
      </c>
      <c r="M76" s="1"/>
      <c r="N76" s="51" t="str">
        <f>+IF(M76='11 FORMULAS'!$H$4,'11 FORMULAS'!$I$4,IF(M76='11 FORMULAS'!$H$5,'11 FORMULAS'!$I$5,""))</f>
        <v/>
      </c>
      <c r="O76" s="4"/>
      <c r="P76" s="4"/>
      <c r="Q76" s="4"/>
      <c r="R76" s="274" t="str">
        <f t="shared" ref="R76" si="34">+IFERROR(K76+N76,"")</f>
        <v/>
      </c>
      <c r="S76" s="274" t="str">
        <f>IF(L76='11 FORMULAS'!$P$5,S75-(S75*R76),S75)</f>
        <v/>
      </c>
      <c r="T76" s="274" t="str">
        <f>IF(L76='11 FORMULAS'!$P$6,T75-(T75*R76),T75)</f>
        <v/>
      </c>
      <c r="U76" s="447"/>
      <c r="V76" s="450"/>
      <c r="X76" s="270"/>
      <c r="Y76" s="271"/>
      <c r="Z76" s="271"/>
    </row>
    <row r="77" spans="1:26" ht="41.25" hidden="1" customHeight="1" x14ac:dyDescent="0.25">
      <c r="A77" s="426"/>
      <c r="B77" s="429"/>
      <c r="C77" s="409"/>
      <c r="D77" s="412"/>
      <c r="E77" s="55">
        <v>3</v>
      </c>
      <c r="F77" s="198"/>
      <c r="G77" s="198"/>
      <c r="H77" s="198"/>
      <c r="I77" s="266" t="str">
        <f t="shared" si="33"/>
        <v xml:space="preserve">  </v>
      </c>
      <c r="J77" s="1"/>
      <c r="K77" s="51" t="str">
        <f>+IF(J77='11 FORMULAS'!$E$4,'11 FORMULAS'!$F$4,IF(J77='11 FORMULAS'!$E$5,'11 FORMULAS'!$F$5,IF(J77='11 FORMULAS'!$E$6,'11 FORMULAS'!$F$6,"")))</f>
        <v/>
      </c>
      <c r="L77" s="51" t="str">
        <f>+IF(OR(J77='11 FORMULAS'!$O$4,J77='11 FORMULAS'!$O$5),'11 FORMULAS'!$P$5,IF(J77='11 FORMULAS'!$O$6,'11 FORMULAS'!$P$6,""))</f>
        <v/>
      </c>
      <c r="M77" s="1"/>
      <c r="N77" s="51" t="str">
        <f>+IF(M77='11 FORMULAS'!$H$4,'11 FORMULAS'!$I$4,IF(M77='11 FORMULAS'!$H$5,'11 FORMULAS'!$I$5,""))</f>
        <v/>
      </c>
      <c r="O77" s="4"/>
      <c r="P77" s="4"/>
      <c r="Q77" s="4"/>
      <c r="R77" s="274" t="str">
        <f>+IFERROR(K77+N77,"")</f>
        <v/>
      </c>
      <c r="S77" s="274" t="str">
        <f>IF(L77='11 FORMULAS'!$P$5,S76-(S76*R77),S76)</f>
        <v/>
      </c>
      <c r="T77" s="274" t="str">
        <f>IF(L77='11 FORMULAS'!$P$6,T76-(T76*R77),T76)</f>
        <v/>
      </c>
      <c r="U77" s="447"/>
      <c r="V77" s="450"/>
      <c r="X77" s="270"/>
      <c r="Y77" s="271"/>
      <c r="Z77" s="271"/>
    </row>
    <row r="78" spans="1:26" ht="41.25" hidden="1" customHeight="1" thickBot="1" x14ac:dyDescent="0.3">
      <c r="A78" s="433"/>
      <c r="B78" s="440"/>
      <c r="C78" s="410"/>
      <c r="D78" s="413"/>
      <c r="E78" s="56">
        <v>4</v>
      </c>
      <c r="F78" s="199"/>
      <c r="G78" s="199"/>
      <c r="H78" s="199"/>
      <c r="I78" s="267" t="str">
        <f t="shared" si="33"/>
        <v xml:space="preserve">  </v>
      </c>
      <c r="J78" s="7"/>
      <c r="K78" s="52" t="str">
        <f>+IF(J78='11 FORMULAS'!$E$4,'11 FORMULAS'!$F$4,IF(J78='11 FORMULAS'!$E$5,'11 FORMULAS'!$F$5,IF(J78='11 FORMULAS'!$E$6,'11 FORMULAS'!$F$6,"")))</f>
        <v/>
      </c>
      <c r="L78" s="52" t="str">
        <f>+IF(OR(J78='11 FORMULAS'!$O$4,J78='11 FORMULAS'!$O$5),'11 FORMULAS'!$P$5,IF(J78='11 FORMULAS'!$O$6,'11 FORMULAS'!$P$6,""))</f>
        <v/>
      </c>
      <c r="M78" s="7"/>
      <c r="N78" s="52" t="str">
        <f>+IF(M78='11 FORMULAS'!$H$4,'11 FORMULAS'!$I$4,IF(M78='11 FORMULAS'!$H$5,'11 FORMULAS'!$I$5,""))</f>
        <v/>
      </c>
      <c r="O78" s="8"/>
      <c r="P78" s="8"/>
      <c r="Q78" s="8"/>
      <c r="R78" s="275" t="str">
        <f t="shared" ref="R78" si="35">+IFERROR(K78+N78,"")</f>
        <v/>
      </c>
      <c r="S78" s="275" t="str">
        <f>IF(L78='11 FORMULAS'!$P$5,S77-(S77*R78),S77)</f>
        <v/>
      </c>
      <c r="T78" s="275" t="str">
        <f>IF(L78='11 FORMULAS'!$P$6,T77-(T77*R78),T77)</f>
        <v/>
      </c>
      <c r="U78" s="448"/>
      <c r="V78" s="451"/>
    </row>
    <row r="79" spans="1:26" ht="41.25" hidden="1" customHeight="1" x14ac:dyDescent="0.25">
      <c r="A79" s="425">
        <f>'2 CONTEXTO E IDENTIFICACIÓN'!A28</f>
        <v>0</v>
      </c>
      <c r="B79" s="428">
        <f>+'2 CONTEXTO E IDENTIFICACIÓN'!E28</f>
        <v>0</v>
      </c>
      <c r="C79" s="408" t="str">
        <f>+'3 PROBABIL E IMPACTO INHERENTE'!E28</f>
        <v/>
      </c>
      <c r="D79" s="411" t="str">
        <f>+'3 PROBABIL E IMPACTO INHERENTE'!M28</f>
        <v/>
      </c>
      <c r="E79" s="54">
        <v>1</v>
      </c>
      <c r="F79" s="57"/>
      <c r="G79" s="57"/>
      <c r="H79" s="57"/>
      <c r="I79" s="265" t="str">
        <f t="shared" si="33"/>
        <v xml:space="preserve">  </v>
      </c>
      <c r="J79" s="5"/>
      <c r="K79" s="50" t="str">
        <f>+IF(J79='11 FORMULAS'!$E$4,'11 FORMULAS'!$F$4,IF(J79='11 FORMULAS'!$E$5,'11 FORMULAS'!$F$5,IF(J79='11 FORMULAS'!$E$6,'11 FORMULAS'!$F$6,"")))</f>
        <v/>
      </c>
      <c r="L79" s="50" t="str">
        <f>+IF(OR(J79='11 FORMULAS'!$O$4,J79='11 FORMULAS'!$O$5),'11 FORMULAS'!$P$5,IF(J79='11 FORMULAS'!$O$6,'11 FORMULAS'!$P$6,""))</f>
        <v/>
      </c>
      <c r="M79" s="5"/>
      <c r="N79" s="50" t="str">
        <f>+IF(M79='11 FORMULAS'!$H$4,'11 FORMULAS'!$I$4,IF(M79='11 FORMULAS'!$H$5,'11 FORMULAS'!$I$5,""))</f>
        <v/>
      </c>
      <c r="O79" s="6"/>
      <c r="P79" s="6"/>
      <c r="Q79" s="6"/>
      <c r="R79" s="273" t="str">
        <f>+IFERROR(K79+N79,"")</f>
        <v/>
      </c>
      <c r="S79" s="273" t="str">
        <f>IF(L79='11 FORMULAS'!$P$5,C79-(C79*R79),C79)</f>
        <v/>
      </c>
      <c r="T79" s="273" t="str">
        <f>IF(L79='11 FORMULAS'!$P$6,D79-(D79*R79),D79)</f>
        <v/>
      </c>
      <c r="U79" s="446" t="str">
        <f>+IF(S82="","",S82)</f>
        <v/>
      </c>
      <c r="V79" s="449" t="str">
        <f>+IF(T82="","",T82)</f>
        <v/>
      </c>
      <c r="X79" s="270"/>
      <c r="Y79" s="271"/>
      <c r="Z79" s="271"/>
    </row>
    <row r="80" spans="1:26" ht="41.25" hidden="1" customHeight="1" x14ac:dyDescent="0.25">
      <c r="A80" s="426"/>
      <c r="B80" s="429"/>
      <c r="C80" s="409"/>
      <c r="D80" s="412"/>
      <c r="E80" s="55">
        <v>2</v>
      </c>
      <c r="F80" s="198"/>
      <c r="G80" s="198"/>
      <c r="H80" s="198"/>
      <c r="I80" s="266" t="str">
        <f t="shared" si="33"/>
        <v xml:space="preserve">  </v>
      </c>
      <c r="J80" s="1"/>
      <c r="K80" s="51" t="str">
        <f>+IF(J80='11 FORMULAS'!$E$4,'11 FORMULAS'!$F$4,IF(J80='11 FORMULAS'!$E$5,'11 FORMULAS'!$F$5,IF(J80='11 FORMULAS'!$E$6,'11 FORMULAS'!$F$6,"")))</f>
        <v/>
      </c>
      <c r="L80" s="51" t="str">
        <f>+IF(OR(J80='11 FORMULAS'!$O$4,J80='11 FORMULAS'!$O$5),'11 FORMULAS'!$P$5,IF(J80='11 FORMULAS'!$O$6,'11 FORMULAS'!$P$6,""))</f>
        <v/>
      </c>
      <c r="M80" s="1"/>
      <c r="N80" s="51" t="str">
        <f>+IF(M80='11 FORMULAS'!$H$4,'11 FORMULAS'!$I$4,IF(M80='11 FORMULAS'!$H$5,'11 FORMULAS'!$I$5,""))</f>
        <v/>
      </c>
      <c r="O80" s="4"/>
      <c r="P80" s="4"/>
      <c r="Q80" s="4"/>
      <c r="R80" s="274" t="str">
        <f t="shared" ref="R80" si="36">+IFERROR(K80+N80,"")</f>
        <v/>
      </c>
      <c r="S80" s="274" t="str">
        <f>IF(L80='11 FORMULAS'!$P$5,S79-(S79*R80),S79)</f>
        <v/>
      </c>
      <c r="T80" s="274" t="str">
        <f>IF(L80='11 FORMULAS'!$P$6,T79-(T79*R80),T79)</f>
        <v/>
      </c>
      <c r="U80" s="447"/>
      <c r="V80" s="450"/>
      <c r="X80" s="270"/>
      <c r="Y80" s="271"/>
      <c r="Z80" s="271"/>
    </row>
    <row r="81" spans="1:26" ht="41.25" hidden="1" customHeight="1" x14ac:dyDescent="0.25">
      <c r="A81" s="426"/>
      <c r="B81" s="429"/>
      <c r="C81" s="409"/>
      <c r="D81" s="412"/>
      <c r="E81" s="55">
        <v>3</v>
      </c>
      <c r="F81" s="198"/>
      <c r="G81" s="198"/>
      <c r="H81" s="198"/>
      <c r="I81" s="266" t="str">
        <f t="shared" si="33"/>
        <v xml:space="preserve">  </v>
      </c>
      <c r="J81" s="1"/>
      <c r="K81" s="51" t="str">
        <f>+IF(J81='11 FORMULAS'!$E$4,'11 FORMULAS'!$F$4,IF(J81='11 FORMULAS'!$E$5,'11 FORMULAS'!$F$5,IF(J81='11 FORMULAS'!$E$6,'11 FORMULAS'!$F$6,"")))</f>
        <v/>
      </c>
      <c r="L81" s="51" t="str">
        <f>+IF(OR(J81='11 FORMULAS'!$O$4,J81='11 FORMULAS'!$O$5),'11 FORMULAS'!$P$5,IF(J81='11 FORMULAS'!$O$6,'11 FORMULAS'!$P$6,""))</f>
        <v/>
      </c>
      <c r="M81" s="1"/>
      <c r="N81" s="51" t="str">
        <f>+IF(M81='11 FORMULAS'!$H$4,'11 FORMULAS'!$I$4,IF(M81='11 FORMULAS'!$H$5,'11 FORMULAS'!$I$5,""))</f>
        <v/>
      </c>
      <c r="O81" s="4"/>
      <c r="P81" s="4"/>
      <c r="Q81" s="4"/>
      <c r="R81" s="274" t="str">
        <f>+IFERROR(K81+N81,"")</f>
        <v/>
      </c>
      <c r="S81" s="274" t="str">
        <f>IF(L81='11 FORMULAS'!$P$5,S80-(S80*R81),S80)</f>
        <v/>
      </c>
      <c r="T81" s="274" t="str">
        <f>IF(L81='11 FORMULAS'!$P$6,T80-(T80*R81),T80)</f>
        <v/>
      </c>
      <c r="U81" s="447"/>
      <c r="V81" s="450"/>
      <c r="X81" s="270"/>
      <c r="Y81" s="271"/>
      <c r="Z81" s="271"/>
    </row>
    <row r="82" spans="1:26" ht="41.25" hidden="1" customHeight="1" thickBot="1" x14ac:dyDescent="0.3">
      <c r="A82" s="433"/>
      <c r="B82" s="440"/>
      <c r="C82" s="410"/>
      <c r="D82" s="413"/>
      <c r="E82" s="56">
        <v>4</v>
      </c>
      <c r="F82" s="199"/>
      <c r="G82" s="199"/>
      <c r="H82" s="199"/>
      <c r="I82" s="267" t="str">
        <f t="shared" si="33"/>
        <v xml:space="preserve">  </v>
      </c>
      <c r="J82" s="7"/>
      <c r="K82" s="52" t="str">
        <f>+IF(J82='11 FORMULAS'!$E$4,'11 FORMULAS'!$F$4,IF(J82='11 FORMULAS'!$E$5,'11 FORMULAS'!$F$5,IF(J82='11 FORMULAS'!$E$6,'11 FORMULAS'!$F$6,"")))</f>
        <v/>
      </c>
      <c r="L82" s="52" t="str">
        <f>+IF(OR(J82='11 FORMULAS'!$O$4,J82='11 FORMULAS'!$O$5),'11 FORMULAS'!$P$5,IF(J82='11 FORMULAS'!$O$6,'11 FORMULAS'!$P$6,""))</f>
        <v/>
      </c>
      <c r="M82" s="7"/>
      <c r="N82" s="52" t="str">
        <f>+IF(M82='11 FORMULAS'!$H$4,'11 FORMULAS'!$I$4,IF(M82='11 FORMULAS'!$H$5,'11 FORMULAS'!$I$5,""))</f>
        <v/>
      </c>
      <c r="O82" s="8"/>
      <c r="P82" s="8"/>
      <c r="Q82" s="8"/>
      <c r="R82" s="275" t="str">
        <f t="shared" ref="R82" si="37">+IFERROR(K82+N82,"")</f>
        <v/>
      </c>
      <c r="S82" s="275" t="str">
        <f>IF(L82='11 FORMULAS'!$P$5,S81-(S81*R82),S81)</f>
        <v/>
      </c>
      <c r="T82" s="275" t="str">
        <f>IF(L82='11 FORMULAS'!$P$6,T81-(T81*R82),T81)</f>
        <v/>
      </c>
      <c r="U82" s="448"/>
      <c r="V82" s="451"/>
    </row>
    <row r="83" spans="1:26" ht="41.25" hidden="1" customHeight="1" x14ac:dyDescent="0.25">
      <c r="A83" s="425">
        <f>'2 CONTEXTO E IDENTIFICACIÓN'!A29</f>
        <v>0</v>
      </c>
      <c r="B83" s="428">
        <f>+'2 CONTEXTO E IDENTIFICACIÓN'!E29</f>
        <v>0</v>
      </c>
      <c r="C83" s="408" t="str">
        <f>+'3 PROBABIL E IMPACTO INHERENTE'!E29</f>
        <v/>
      </c>
      <c r="D83" s="411" t="str">
        <f>+'3 PROBABIL E IMPACTO INHERENTE'!M29</f>
        <v/>
      </c>
      <c r="E83" s="54">
        <v>1</v>
      </c>
      <c r="F83" s="57"/>
      <c r="G83" s="57"/>
      <c r="H83" s="57"/>
      <c r="I83" s="265" t="str">
        <f t="shared" si="33"/>
        <v xml:space="preserve">  </v>
      </c>
      <c r="J83" s="5"/>
      <c r="K83" s="50" t="str">
        <f>+IF(J83='11 FORMULAS'!$E$4,'11 FORMULAS'!$F$4,IF(J83='11 FORMULAS'!$E$5,'11 FORMULAS'!$F$5,IF(J83='11 FORMULAS'!$E$6,'11 FORMULAS'!$F$6,"")))</f>
        <v/>
      </c>
      <c r="L83" s="50" t="str">
        <f>+IF(OR(J83='11 FORMULAS'!$O$4,J83='11 FORMULAS'!$O$5),'11 FORMULAS'!$P$5,IF(J83='11 FORMULAS'!$O$6,'11 FORMULAS'!$P$6,""))</f>
        <v/>
      </c>
      <c r="M83" s="5"/>
      <c r="N83" s="50" t="str">
        <f>+IF(M83='11 FORMULAS'!$H$4,'11 FORMULAS'!$I$4,IF(M83='11 FORMULAS'!$H$5,'11 FORMULAS'!$I$5,""))</f>
        <v/>
      </c>
      <c r="O83" s="6"/>
      <c r="P83" s="6"/>
      <c r="Q83" s="6"/>
      <c r="R83" s="273" t="str">
        <f>+IFERROR(K83+N83,"")</f>
        <v/>
      </c>
      <c r="S83" s="273" t="str">
        <f>IF(L83='11 FORMULAS'!$P$5,C83-(C83*R83),C83)</f>
        <v/>
      </c>
      <c r="T83" s="273" t="str">
        <f>IF(L83='11 FORMULAS'!$P$6,D83-(D83*R83),D83)</f>
        <v/>
      </c>
      <c r="U83" s="446" t="str">
        <f>+IF(S86="","",S86)</f>
        <v/>
      </c>
      <c r="V83" s="449" t="str">
        <f>+IF(T86="","",T86)</f>
        <v/>
      </c>
      <c r="X83" s="270"/>
      <c r="Y83" s="271"/>
      <c r="Z83" s="271"/>
    </row>
    <row r="84" spans="1:26" ht="41.25" hidden="1" customHeight="1" x14ac:dyDescent="0.25">
      <c r="A84" s="426"/>
      <c r="B84" s="429"/>
      <c r="C84" s="409"/>
      <c r="D84" s="412"/>
      <c r="E84" s="55">
        <v>2</v>
      </c>
      <c r="F84" s="198"/>
      <c r="G84" s="198"/>
      <c r="H84" s="198"/>
      <c r="I84" s="266" t="str">
        <f t="shared" si="33"/>
        <v xml:space="preserve">  </v>
      </c>
      <c r="J84" s="1"/>
      <c r="K84" s="51" t="str">
        <f>+IF(J84='11 FORMULAS'!$E$4,'11 FORMULAS'!$F$4,IF(J84='11 FORMULAS'!$E$5,'11 FORMULAS'!$F$5,IF(J84='11 FORMULAS'!$E$6,'11 FORMULAS'!$F$6,"")))</f>
        <v/>
      </c>
      <c r="L84" s="51" t="str">
        <f>+IF(OR(J84='11 FORMULAS'!$O$4,J84='11 FORMULAS'!$O$5),'11 FORMULAS'!$P$5,IF(J84='11 FORMULAS'!$O$6,'11 FORMULAS'!$P$6,""))</f>
        <v/>
      </c>
      <c r="M84" s="1"/>
      <c r="N84" s="51" t="str">
        <f>+IF(M84='11 FORMULAS'!$H$4,'11 FORMULAS'!$I$4,IF(M84='11 FORMULAS'!$H$5,'11 FORMULAS'!$I$5,""))</f>
        <v/>
      </c>
      <c r="O84" s="4"/>
      <c r="P84" s="4"/>
      <c r="Q84" s="4"/>
      <c r="R84" s="274" t="str">
        <f t="shared" ref="R84" si="38">+IFERROR(K84+N84,"")</f>
        <v/>
      </c>
      <c r="S84" s="274" t="str">
        <f>IF(L84='11 FORMULAS'!$P$5,S83-(S83*R84),S83)</f>
        <v/>
      </c>
      <c r="T84" s="274" t="str">
        <f>IF(L84='11 FORMULAS'!$P$6,T83-(T83*R84),T83)</f>
        <v/>
      </c>
      <c r="U84" s="447"/>
      <c r="V84" s="450"/>
      <c r="X84" s="270"/>
      <c r="Y84" s="271"/>
      <c r="Z84" s="271"/>
    </row>
    <row r="85" spans="1:26" ht="41.25" hidden="1" customHeight="1" x14ac:dyDescent="0.25">
      <c r="A85" s="426"/>
      <c r="B85" s="429"/>
      <c r="C85" s="409"/>
      <c r="D85" s="412"/>
      <c r="E85" s="55">
        <v>3</v>
      </c>
      <c r="F85" s="198"/>
      <c r="G85" s="198"/>
      <c r="H85" s="198"/>
      <c r="I85" s="266" t="str">
        <f t="shared" si="33"/>
        <v xml:space="preserve">  </v>
      </c>
      <c r="J85" s="1"/>
      <c r="K85" s="51" t="str">
        <f>+IF(J85='11 FORMULAS'!$E$4,'11 FORMULAS'!$F$4,IF(J85='11 FORMULAS'!$E$5,'11 FORMULAS'!$F$5,IF(J85='11 FORMULAS'!$E$6,'11 FORMULAS'!$F$6,"")))</f>
        <v/>
      </c>
      <c r="L85" s="51" t="str">
        <f>+IF(OR(J85='11 FORMULAS'!$O$4,J85='11 FORMULAS'!$O$5),'11 FORMULAS'!$P$5,IF(J85='11 FORMULAS'!$O$6,'11 FORMULAS'!$P$6,""))</f>
        <v/>
      </c>
      <c r="M85" s="1"/>
      <c r="N85" s="51" t="str">
        <f>+IF(M85='11 FORMULAS'!$H$4,'11 FORMULAS'!$I$4,IF(M85='11 FORMULAS'!$H$5,'11 FORMULAS'!$I$5,""))</f>
        <v/>
      </c>
      <c r="O85" s="4"/>
      <c r="P85" s="4"/>
      <c r="Q85" s="4"/>
      <c r="R85" s="274" t="str">
        <f>+IFERROR(K85+N85,"")</f>
        <v/>
      </c>
      <c r="S85" s="274" t="str">
        <f>IF(L85='11 FORMULAS'!$P$5,S84-(S84*R85),S84)</f>
        <v/>
      </c>
      <c r="T85" s="274" t="str">
        <f>IF(L85='11 FORMULAS'!$P$6,T84-(T84*R85),T84)</f>
        <v/>
      </c>
      <c r="U85" s="447"/>
      <c r="V85" s="450"/>
      <c r="X85" s="270"/>
      <c r="Y85" s="271"/>
      <c r="Z85" s="271"/>
    </row>
    <row r="86" spans="1:26" ht="41.25" hidden="1" customHeight="1" thickBot="1" x14ac:dyDescent="0.3">
      <c r="A86" s="433"/>
      <c r="B86" s="440"/>
      <c r="C86" s="410"/>
      <c r="D86" s="413"/>
      <c r="E86" s="56">
        <v>4</v>
      </c>
      <c r="F86" s="199"/>
      <c r="G86" s="199"/>
      <c r="H86" s="199"/>
      <c r="I86" s="267" t="str">
        <f t="shared" si="33"/>
        <v xml:space="preserve">  </v>
      </c>
      <c r="J86" s="7"/>
      <c r="K86" s="52" t="str">
        <f>+IF(J86='11 FORMULAS'!$E$4,'11 FORMULAS'!$F$4,IF(J86='11 FORMULAS'!$E$5,'11 FORMULAS'!$F$5,IF(J86='11 FORMULAS'!$E$6,'11 FORMULAS'!$F$6,"")))</f>
        <v/>
      </c>
      <c r="L86" s="52" t="str">
        <f>+IF(OR(J86='11 FORMULAS'!$O$4,J86='11 FORMULAS'!$O$5),'11 FORMULAS'!$P$5,IF(J86='11 FORMULAS'!$O$6,'11 FORMULAS'!$P$6,""))</f>
        <v/>
      </c>
      <c r="M86" s="7"/>
      <c r="N86" s="52" t="str">
        <f>+IF(M86='11 FORMULAS'!$H$4,'11 FORMULAS'!$I$4,IF(M86='11 FORMULAS'!$H$5,'11 FORMULAS'!$I$5,""))</f>
        <v/>
      </c>
      <c r="O86" s="8"/>
      <c r="P86" s="8"/>
      <c r="Q86" s="8"/>
      <c r="R86" s="275" t="str">
        <f t="shared" ref="R86" si="39">+IFERROR(K86+N86,"")</f>
        <v/>
      </c>
      <c r="S86" s="275" t="str">
        <f>IF(L86='11 FORMULAS'!$P$5,S85-(S85*R86),S85)</f>
        <v/>
      </c>
      <c r="T86" s="275" t="str">
        <f>IF(L86='11 FORMULAS'!$P$6,T85-(T85*R86),T85)</f>
        <v/>
      </c>
      <c r="U86" s="448"/>
      <c r="V86" s="451"/>
    </row>
    <row r="87" spans="1:26" ht="41.25" hidden="1" customHeight="1" x14ac:dyDescent="0.25">
      <c r="A87" s="425">
        <f>'2 CONTEXTO E IDENTIFICACIÓN'!A30</f>
        <v>0</v>
      </c>
      <c r="B87" s="428" t="str">
        <f>+'2 CONTEXTO E IDENTIFICACIÓN'!E30</f>
        <v>La información se brinda de manera General a todos los medios y periodistas, no se tienen privilegios con nungún medio informativo</v>
      </c>
      <c r="C87" s="408" t="str">
        <f>+'3 PROBABIL E IMPACTO INHERENTE'!E30</f>
        <v/>
      </c>
      <c r="D87" s="411" t="str">
        <f>+'3 PROBABIL E IMPACTO INHERENTE'!M30</f>
        <v/>
      </c>
      <c r="E87" s="54">
        <v>1</v>
      </c>
      <c r="F87" s="57"/>
      <c r="G87" s="57"/>
      <c r="H87" s="57"/>
      <c r="I87" s="265" t="str">
        <f t="shared" si="33"/>
        <v xml:space="preserve">  </v>
      </c>
      <c r="J87" s="5"/>
      <c r="K87" s="50" t="str">
        <f>+IF(J87='11 FORMULAS'!$E$4,'11 FORMULAS'!$F$4,IF(J87='11 FORMULAS'!$E$5,'11 FORMULAS'!$F$5,IF(J87='11 FORMULAS'!$E$6,'11 FORMULAS'!$F$6,"")))</f>
        <v/>
      </c>
      <c r="L87" s="50" t="str">
        <f>+IF(OR(J87='11 FORMULAS'!$O$4,J87='11 FORMULAS'!$O$5),'11 FORMULAS'!$P$5,IF(J87='11 FORMULAS'!$O$6,'11 FORMULAS'!$P$6,""))</f>
        <v/>
      </c>
      <c r="M87" s="5"/>
      <c r="N87" s="50" t="str">
        <f>+IF(M87='11 FORMULAS'!$H$4,'11 FORMULAS'!$I$4,IF(M87='11 FORMULAS'!$H$5,'11 FORMULAS'!$I$5,""))</f>
        <v/>
      </c>
      <c r="O87" s="6"/>
      <c r="P87" s="6"/>
      <c r="Q87" s="6"/>
      <c r="R87" s="273" t="str">
        <f>+IFERROR(K87+N87,"")</f>
        <v/>
      </c>
      <c r="S87" s="273" t="str">
        <f>IF(L87='11 FORMULAS'!$P$5,C87-(C87*R87),C87)</f>
        <v/>
      </c>
      <c r="T87" s="273" t="str">
        <f>IF(L87='11 FORMULAS'!$P$6,D87-(D87*R87),D87)</f>
        <v/>
      </c>
      <c r="U87" s="446" t="str">
        <f>+IF(S90="","",S90)</f>
        <v/>
      </c>
      <c r="V87" s="449" t="str">
        <f>+IF(T90="","",T90)</f>
        <v/>
      </c>
      <c r="X87" s="270"/>
      <c r="Y87" s="271"/>
      <c r="Z87" s="271"/>
    </row>
    <row r="88" spans="1:26" ht="41.25" hidden="1" customHeight="1" x14ac:dyDescent="0.25">
      <c r="A88" s="426"/>
      <c r="B88" s="429"/>
      <c r="C88" s="409"/>
      <c r="D88" s="412"/>
      <c r="E88" s="55">
        <v>2</v>
      </c>
      <c r="F88" s="198"/>
      <c r="G88" s="198"/>
      <c r="H88" s="198"/>
      <c r="I88" s="266" t="str">
        <f t="shared" si="33"/>
        <v xml:space="preserve">  </v>
      </c>
      <c r="J88" s="1"/>
      <c r="K88" s="51" t="str">
        <f>+IF(J88='11 FORMULAS'!$E$4,'11 FORMULAS'!$F$4,IF(J88='11 FORMULAS'!$E$5,'11 FORMULAS'!$F$5,IF(J88='11 FORMULAS'!$E$6,'11 FORMULAS'!$F$6,"")))</f>
        <v/>
      </c>
      <c r="L88" s="51" t="str">
        <f>+IF(OR(J88='11 FORMULAS'!$O$4,J88='11 FORMULAS'!$O$5),'11 FORMULAS'!$P$5,IF(J88='11 FORMULAS'!$O$6,'11 FORMULAS'!$P$6,""))</f>
        <v/>
      </c>
      <c r="M88" s="1"/>
      <c r="N88" s="51" t="str">
        <f>+IF(M88='11 FORMULAS'!$H$4,'11 FORMULAS'!$I$4,IF(M88='11 FORMULAS'!$H$5,'11 FORMULAS'!$I$5,""))</f>
        <v/>
      </c>
      <c r="O88" s="4"/>
      <c r="P88" s="4"/>
      <c r="Q88" s="4"/>
      <c r="R88" s="274" t="str">
        <f t="shared" ref="R88" si="40">+IFERROR(K88+N88,"")</f>
        <v/>
      </c>
      <c r="S88" s="274" t="str">
        <f>IF(L88='11 FORMULAS'!$P$5,S87-(S87*R88),S87)</f>
        <v/>
      </c>
      <c r="T88" s="274" t="str">
        <f>IF(L88='11 FORMULAS'!$P$6,T87-(T87*R88),T87)</f>
        <v/>
      </c>
      <c r="U88" s="447"/>
      <c r="V88" s="450"/>
      <c r="X88" s="270"/>
      <c r="Y88" s="271"/>
      <c r="Z88" s="271"/>
    </row>
    <row r="89" spans="1:26" ht="41.25" hidden="1" customHeight="1" x14ac:dyDescent="0.25">
      <c r="A89" s="426"/>
      <c r="B89" s="429"/>
      <c r="C89" s="409"/>
      <c r="D89" s="412"/>
      <c r="E89" s="55">
        <v>3</v>
      </c>
      <c r="F89" s="198"/>
      <c r="G89" s="198"/>
      <c r="H89" s="198"/>
      <c r="I89" s="266" t="str">
        <f t="shared" si="33"/>
        <v xml:space="preserve">  </v>
      </c>
      <c r="J89" s="1"/>
      <c r="K89" s="51" t="str">
        <f>+IF(J89='11 FORMULAS'!$E$4,'11 FORMULAS'!$F$4,IF(J89='11 FORMULAS'!$E$5,'11 FORMULAS'!$F$5,IF(J89='11 FORMULAS'!$E$6,'11 FORMULAS'!$F$6,"")))</f>
        <v/>
      </c>
      <c r="L89" s="51" t="str">
        <f>+IF(OR(J89='11 FORMULAS'!$O$4,J89='11 FORMULAS'!$O$5),'11 FORMULAS'!$P$5,IF(J89='11 FORMULAS'!$O$6,'11 FORMULAS'!$P$6,""))</f>
        <v/>
      </c>
      <c r="M89" s="1"/>
      <c r="N89" s="51" t="str">
        <f>+IF(M89='11 FORMULAS'!$H$4,'11 FORMULAS'!$I$4,IF(M89='11 FORMULAS'!$H$5,'11 FORMULAS'!$I$5,""))</f>
        <v/>
      </c>
      <c r="O89" s="4"/>
      <c r="P89" s="4"/>
      <c r="Q89" s="4"/>
      <c r="R89" s="274" t="str">
        <f>+IFERROR(K89+N89,"")</f>
        <v/>
      </c>
      <c r="S89" s="274" t="str">
        <f>IF(L89='11 FORMULAS'!$P$5,S88-(S88*R89),S88)</f>
        <v/>
      </c>
      <c r="T89" s="274" t="str">
        <f>IF(L89='11 FORMULAS'!$P$6,T88-(T88*R89),T88)</f>
        <v/>
      </c>
      <c r="U89" s="447"/>
      <c r="V89" s="450"/>
      <c r="X89" s="270"/>
      <c r="Y89" s="271"/>
      <c r="Z89" s="271"/>
    </row>
    <row r="90" spans="1:26" ht="41.25" hidden="1" customHeight="1" thickBot="1" x14ac:dyDescent="0.3">
      <c r="A90" s="433"/>
      <c r="B90" s="440"/>
      <c r="C90" s="410"/>
      <c r="D90" s="413"/>
      <c r="E90" s="56">
        <v>4</v>
      </c>
      <c r="F90" s="199"/>
      <c r="G90" s="199"/>
      <c r="H90" s="199"/>
      <c r="I90" s="267" t="str">
        <f t="shared" si="33"/>
        <v xml:space="preserve">  </v>
      </c>
      <c r="J90" s="7"/>
      <c r="K90" s="52" t="str">
        <f>+IF(J90='11 FORMULAS'!$E$4,'11 FORMULAS'!$F$4,IF(J90='11 FORMULAS'!$E$5,'11 FORMULAS'!$F$5,IF(J90='11 FORMULAS'!$E$6,'11 FORMULAS'!$F$6,"")))</f>
        <v/>
      </c>
      <c r="L90" s="52" t="str">
        <f>+IF(OR(J90='11 FORMULAS'!$O$4,J90='11 FORMULAS'!$O$5),'11 FORMULAS'!$P$5,IF(J90='11 FORMULAS'!$O$6,'11 FORMULAS'!$P$6,""))</f>
        <v/>
      </c>
      <c r="M90" s="7"/>
      <c r="N90" s="52" t="str">
        <f>+IF(M90='11 FORMULAS'!$H$4,'11 FORMULAS'!$I$4,IF(M90='11 FORMULAS'!$H$5,'11 FORMULAS'!$I$5,""))</f>
        <v/>
      </c>
      <c r="O90" s="8"/>
      <c r="P90" s="8"/>
      <c r="Q90" s="8"/>
      <c r="R90" s="275" t="str">
        <f t="shared" ref="R90" si="41">+IFERROR(K90+N90,"")</f>
        <v/>
      </c>
      <c r="S90" s="275" t="str">
        <f>IF(L90='11 FORMULAS'!$P$5,S89-(S89*R90),S89)</f>
        <v/>
      </c>
      <c r="T90" s="275" t="str">
        <f>IF(L90='11 FORMULAS'!$P$6,T89-(T89*R90),T89)</f>
        <v/>
      </c>
      <c r="U90" s="448"/>
      <c r="V90" s="451"/>
    </row>
  </sheetData>
  <autoFilter ref="A10:W90"/>
  <dataConsolidate/>
  <mergeCells count="140">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47:A50"/>
    <mergeCell ref="B47:B50"/>
    <mergeCell ref="C47:C50"/>
    <mergeCell ref="D47:D50"/>
    <mergeCell ref="A35:A38"/>
    <mergeCell ref="B35:B38"/>
    <mergeCell ref="C35:C38"/>
    <mergeCell ref="D35:D38"/>
    <mergeCell ref="A39:A42"/>
    <mergeCell ref="B39:B42"/>
    <mergeCell ref="C39:C42"/>
    <mergeCell ref="D39:D42"/>
    <mergeCell ref="C15:C18"/>
    <mergeCell ref="D15:D18"/>
    <mergeCell ref="A19:A22"/>
    <mergeCell ref="B19:B22"/>
    <mergeCell ref="C19:C22"/>
    <mergeCell ref="D19:D22"/>
    <mergeCell ref="A43:A46"/>
    <mergeCell ref="B43:B46"/>
    <mergeCell ref="C43:C46"/>
    <mergeCell ref="D43:D46"/>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U15:V15 C19:D19 U19:V19 C23:D23 U23:V23 C27:D27 U27:V27 C31:D31 U31:V31 C35:D35 U35:V35 C39:D39 U39:V39 C43:D43 U43:V43 C47:D47 U47:V47 C51:D51 U51:V51 C55:D55 U55:V55 C59:D59 U59:V59 C63:D63 U63:V63 C67:D67 U67:V67 C71:D71 U71:V71 C75:D75 U75:V75 C79:D79 U79:V79 C83:D83 U83:V83 C87:D87 U87:V87">
    <cfRule type="cellIs" dxfId="64" priority="274" operator="between">
      <formula>$Y$9</formula>
      <formula>$Z$9</formula>
    </cfRule>
    <cfRule type="cellIs" dxfId="63" priority="275" operator="between">
      <formula>$Y$10</formula>
      <formula>$Z$10</formula>
    </cfRule>
    <cfRule type="cellIs" dxfId="62" priority="276" operator="between">
      <formula>$Y$11</formula>
      <formula>$Z$11</formula>
    </cfRule>
    <cfRule type="cellIs" dxfId="61" priority="277" operator="between">
      <formula>$Y$15</formula>
      <formula>$Z$15</formula>
    </cfRule>
    <cfRule type="cellIs" dxfId="60" priority="278" operator="between">
      <formula>$Y$16</formula>
      <formula>$Z$16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J11:J90</xm:sqref>
        </x14:dataValidation>
        <x14:dataValidation type="list" allowBlank="1" showInputMessage="1" showErrorMessage="1">
          <x14:formula1>
            <xm:f>'11 FORMULAS'!$H$4:$H$6</xm:f>
          </x14:formula1>
          <xm:sqref>M11:M90</xm:sqref>
        </x14:dataValidation>
        <x14:dataValidation type="list" allowBlank="1" showInputMessage="1" showErrorMessage="1">
          <x14:formula1>
            <xm:f>'11 FORMULAS'!$K$4:$K$6</xm:f>
          </x14:formula1>
          <xm:sqref>O11:O90</xm:sqref>
        </x14:dataValidation>
        <x14:dataValidation type="list" allowBlank="1" showInputMessage="1" showErrorMessage="1">
          <x14:formula1>
            <xm:f>'11 FORMULAS'!$L$4:$L$6</xm:f>
          </x14:formula1>
          <xm:sqref>P11:P90</xm:sqref>
        </x14:dataValidation>
        <x14:dataValidation type="list" allowBlank="1" showInputMessage="1" showErrorMessage="1">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B13" sqref="B13"/>
    </sheetView>
  </sheetViews>
  <sheetFormatPr baseColWidth="10" defaultColWidth="14.28515625" defaultRowHeight="12.75" x14ac:dyDescent="0.25"/>
  <cols>
    <col min="1" max="1" width="17" style="72" customWidth="1" collapsed="1"/>
    <col min="2" max="2" width="38.5703125" style="77" customWidth="1" collapsed="1"/>
    <col min="3" max="3" width="21.5703125" style="77" customWidth="1" collapsed="1"/>
    <col min="4" max="4" width="13" style="77" customWidth="1" collapsed="1"/>
    <col min="5" max="5" width="16.42578125" style="121" customWidth="1" collapsed="1"/>
    <col min="6" max="6" width="10.140625" style="121" customWidth="1" collapsed="1"/>
    <col min="7" max="7" width="25.140625" style="77" customWidth="1" collapsed="1"/>
    <col min="8" max="8" width="10.140625" style="77" bestFit="1" customWidth="1" collapsed="1"/>
    <col min="9" max="9" width="7.42578125" style="77" customWidth="1" collapsed="1"/>
    <col min="10" max="10" width="14" style="77" customWidth="1" collapsed="1"/>
    <col min="11" max="15" width="12.42578125" style="77" customWidth="1" collapsed="1"/>
    <col min="16" max="16" width="3.85546875" style="77" customWidth="1" collapsed="1"/>
    <col min="17" max="17" width="4.85546875" style="72" customWidth="1" collapsed="1"/>
    <col min="18" max="18" width="5.42578125" style="72" bestFit="1" customWidth="1" collapsed="1"/>
    <col min="19" max="24" width="14" style="72" customWidth="1" collapsed="1"/>
    <col min="25" max="29" width="11.42578125" style="72" customWidth="1" collapsed="1"/>
    <col min="30" max="30" width="5.5703125" style="72" bestFit="1" customWidth="1" collapsed="1"/>
    <col min="31" max="31" width="26.85546875" style="72" customWidth="1" collapsed="1"/>
    <col min="32" max="36" width="22.85546875" style="77" customWidth="1" collapsed="1"/>
    <col min="37" max="37" width="23.42578125" style="72" customWidth="1" collapsed="1"/>
    <col min="38" max="265" width="11.42578125" style="72" customWidth="1" collapsed="1"/>
    <col min="266" max="266" width="12.7109375" style="72" customWidth="1" collapsed="1"/>
    <col min="267" max="267" width="47" style="72" customWidth="1" collapsed="1"/>
    <col min="268" max="268" width="35" style="72" customWidth="1" collapsed="1"/>
    <col min="269" max="16384" width="14.28515625" style="72" collapsed="1"/>
  </cols>
  <sheetData>
    <row r="1" spans="1:38" ht="18.75" customHeight="1" x14ac:dyDescent="0.25">
      <c r="A1" s="405"/>
      <c r="B1" s="396" t="str">
        <f>+'2 CONTEXTO E IDENTIFICACIÓN'!B1</f>
        <v>MAPA RIESGOS OPERATIVOS  POR PROCESOS</v>
      </c>
      <c r="C1" s="396"/>
      <c r="D1" s="396"/>
      <c r="E1" s="396"/>
      <c r="F1" s="393" t="str">
        <f>+'2 CONTEXTO E IDENTIFICACIÓN'!I1</f>
        <v xml:space="preserve">Código: </v>
      </c>
      <c r="G1" s="393"/>
    </row>
    <row r="2" spans="1:38" ht="18.75" customHeight="1" x14ac:dyDescent="0.25">
      <c r="A2" s="405"/>
      <c r="B2" s="396"/>
      <c r="C2" s="396"/>
      <c r="D2" s="396"/>
      <c r="E2" s="396"/>
      <c r="F2" s="393" t="str">
        <f>+'2 CONTEXTO E IDENTIFICACIÓN'!I2</f>
        <v xml:space="preserve">Fecha: </v>
      </c>
      <c r="G2" s="393"/>
      <c r="K2" s="72"/>
    </row>
    <row r="3" spans="1:38" s="60" customFormat="1" ht="18.75" customHeight="1" x14ac:dyDescent="0.2">
      <c r="A3" s="405"/>
      <c r="B3" s="396"/>
      <c r="C3" s="396"/>
      <c r="D3" s="396"/>
      <c r="E3" s="396"/>
      <c r="F3" s="393" t="str">
        <f>+'2 CONTEXTO E IDENTIFICACIÓN'!I3</f>
        <v>Versión: 001</v>
      </c>
      <c r="G3" s="393"/>
      <c r="AF3" s="61"/>
      <c r="AG3" s="61"/>
      <c r="AH3" s="61"/>
      <c r="AI3" s="61"/>
      <c r="AJ3" s="61"/>
    </row>
    <row r="4" spans="1:38" s="60" customFormat="1" ht="18.75" customHeight="1" x14ac:dyDescent="0.2">
      <c r="A4" s="406"/>
      <c r="B4" s="396"/>
      <c r="C4" s="396"/>
      <c r="D4" s="396"/>
      <c r="E4" s="396"/>
      <c r="F4" s="393" t="str">
        <f>+'2 CONTEXTO E IDENTIFICACIÓN'!I4</f>
        <v>Página:</v>
      </c>
      <c r="G4" s="393"/>
      <c r="H4" s="63"/>
      <c r="I4" s="63"/>
      <c r="J4" s="62"/>
      <c r="L4" s="63"/>
      <c r="M4" s="63"/>
      <c r="N4" s="63"/>
      <c r="O4" s="63"/>
      <c r="P4" s="62"/>
      <c r="AF4" s="61"/>
      <c r="AG4" s="61"/>
      <c r="AH4" s="61"/>
      <c r="AI4" s="61"/>
      <c r="AJ4" s="61"/>
    </row>
    <row r="5" spans="1:38" s="60" customFormat="1" ht="9.75" customHeight="1" x14ac:dyDescent="0.25">
      <c r="A5" s="64"/>
      <c r="B5" s="62"/>
      <c r="C5" s="202"/>
      <c r="D5" s="202"/>
      <c r="E5" s="116"/>
      <c r="F5" s="63"/>
      <c r="G5" s="63"/>
      <c r="H5" s="63"/>
      <c r="I5" s="63"/>
      <c r="J5" s="62"/>
      <c r="L5" s="63"/>
      <c r="M5" s="63"/>
      <c r="N5" s="63"/>
      <c r="O5" s="63"/>
      <c r="P5" s="62"/>
      <c r="AF5" s="61"/>
      <c r="AG5" s="61"/>
      <c r="AH5" s="61"/>
      <c r="AI5" s="61"/>
      <c r="AJ5" s="61"/>
    </row>
    <row r="6" spans="1:38" s="60" customFormat="1" ht="15" x14ac:dyDescent="0.2">
      <c r="A6" s="15" t="s">
        <v>139</v>
      </c>
      <c r="B6" s="453" t="str">
        <f>+IF('2 CONTEXTO E IDENTIFICACIÓN'!$B$6="","",'2 CONTEXTO E IDENTIFICACIÓN'!$B$6)</f>
        <v>Peoceso Área Comunicaciones</v>
      </c>
      <c r="C6" s="454"/>
      <c r="D6" s="454"/>
      <c r="E6" s="454"/>
      <c r="F6" s="454"/>
      <c r="G6" s="454"/>
      <c r="AF6" s="61"/>
      <c r="AG6" s="61"/>
      <c r="AH6" s="61"/>
      <c r="AI6" s="61"/>
      <c r="AJ6" s="61"/>
    </row>
    <row r="7" spans="1:38" s="60" customFormat="1" ht="14.45" thickBot="1" x14ac:dyDescent="0.3">
      <c r="A7" s="59"/>
      <c r="B7" s="59"/>
      <c r="C7" s="59"/>
      <c r="D7" s="59"/>
      <c r="E7" s="59"/>
      <c r="F7" s="117"/>
      <c r="AF7" s="61"/>
      <c r="AG7" s="61"/>
      <c r="AH7" s="61"/>
      <c r="AI7" s="61"/>
      <c r="AJ7" s="61"/>
    </row>
    <row r="8" spans="1:38" s="60" customFormat="1" ht="13.9" thickBot="1" x14ac:dyDescent="0.3">
      <c r="D8" s="62"/>
      <c r="E8" s="44"/>
      <c r="F8" s="117"/>
      <c r="I8" s="402" t="s">
        <v>20</v>
      </c>
      <c r="J8" s="403"/>
      <c r="K8" s="403"/>
      <c r="L8" s="403"/>
      <c r="M8" s="403"/>
      <c r="N8" s="403"/>
      <c r="O8" s="404"/>
      <c r="R8" s="65"/>
      <c r="S8" s="66"/>
      <c r="T8" s="394" t="s">
        <v>72</v>
      </c>
      <c r="U8" s="394"/>
      <c r="V8" s="394"/>
      <c r="W8" s="394"/>
      <c r="X8" s="395"/>
      <c r="AF8" s="61"/>
      <c r="AG8" s="61"/>
      <c r="AH8" s="61"/>
      <c r="AI8" s="61"/>
      <c r="AJ8" s="61"/>
    </row>
    <row r="9" spans="1:38" x14ac:dyDescent="0.25">
      <c r="A9" s="118"/>
      <c r="B9" s="118"/>
      <c r="C9" s="69"/>
      <c r="D9" s="118"/>
      <c r="E9" s="397" t="s">
        <v>102</v>
      </c>
      <c r="F9" s="397"/>
      <c r="G9" s="397"/>
      <c r="H9" s="69"/>
      <c r="I9" s="70"/>
      <c r="J9" s="71"/>
      <c r="K9" s="394" t="s">
        <v>72</v>
      </c>
      <c r="L9" s="394"/>
      <c r="M9" s="394"/>
      <c r="N9" s="394"/>
      <c r="O9" s="395"/>
      <c r="P9" s="69"/>
      <c r="R9" s="73"/>
      <c r="T9" s="74">
        <v>0.2</v>
      </c>
      <c r="U9" s="74">
        <v>0.4</v>
      </c>
      <c r="V9" s="74">
        <v>0.6</v>
      </c>
      <c r="W9" s="74">
        <v>0.8</v>
      </c>
      <c r="X9" s="75">
        <v>1</v>
      </c>
      <c r="Y9" s="76"/>
      <c r="Z9" s="76"/>
      <c r="AA9" s="76"/>
      <c r="AB9" s="76"/>
      <c r="AC9" s="76"/>
      <c r="AD9" s="76"/>
      <c r="AE9" s="76"/>
    </row>
    <row r="10" spans="1:38" ht="39.950000000000003" customHeight="1" x14ac:dyDescent="0.2">
      <c r="A10" s="80" t="s">
        <v>179</v>
      </c>
      <c r="B10" s="80" t="s">
        <v>1</v>
      </c>
      <c r="C10" s="80" t="s">
        <v>9</v>
      </c>
      <c r="D10" s="80" t="s">
        <v>9</v>
      </c>
      <c r="E10" s="80" t="s">
        <v>39</v>
      </c>
      <c r="F10" s="80" t="s">
        <v>72</v>
      </c>
      <c r="G10" s="80" t="s">
        <v>187</v>
      </c>
      <c r="H10" s="69"/>
      <c r="I10" s="73"/>
      <c r="J10" s="82"/>
      <c r="K10" s="83" t="s">
        <v>50</v>
      </c>
      <c r="L10" s="83" t="s">
        <v>7</v>
      </c>
      <c r="M10" s="83" t="s">
        <v>5</v>
      </c>
      <c r="N10" s="83" t="s">
        <v>6</v>
      </c>
      <c r="O10" s="84" t="s">
        <v>58</v>
      </c>
      <c r="P10" s="69"/>
      <c r="R10" s="73"/>
      <c r="S10" s="85"/>
      <c r="T10" s="86" t="s">
        <v>50</v>
      </c>
      <c r="U10" s="86" t="s">
        <v>7</v>
      </c>
      <c r="V10" s="86" t="s">
        <v>5</v>
      </c>
      <c r="W10" s="86" t="s">
        <v>6</v>
      </c>
      <c r="X10" s="87" t="s">
        <v>58</v>
      </c>
      <c r="AA10" s="76"/>
      <c r="AB10" s="76"/>
      <c r="AC10" s="88"/>
      <c r="AD10" s="88"/>
      <c r="AE10" s="88"/>
      <c r="AF10" s="88"/>
      <c r="AG10" s="88"/>
      <c r="AH10" s="88"/>
      <c r="AI10" s="88"/>
      <c r="AJ10" s="88"/>
      <c r="AK10" s="88"/>
      <c r="AL10" s="88"/>
    </row>
    <row r="11" spans="1:38" ht="51" x14ac:dyDescent="0.2">
      <c r="A11" s="89" t="str">
        <f>'2 CONTEXTO E IDENTIFICACIÓN'!A11</f>
        <v>R1</v>
      </c>
      <c r="B11" s="90" t="str">
        <f>+'2 CONTEXTO E IDENTIFICACIÓN'!E11</f>
        <v>Posibilidad de pérdida Reputacional Por bloqueo de un canal de comunicación externo  debido al inadecuado manejo en las comunicaciones</v>
      </c>
      <c r="C11" s="119">
        <f>+'5 VALORACIÓN DEL CONTROL'!S14</f>
        <v>0.12</v>
      </c>
      <c r="D11" s="91">
        <f>+'5 VALORACIÓN DEL CONTROL'!T14</f>
        <v>0.2</v>
      </c>
      <c r="E11" s="120" t="str">
        <f>+IF(C11=0,"",IF(C11&lt;=$R$15,$S$15,IF(C11&lt;=$R$14,$S$14,IF(C11&lt;=$R$13,$S$13,IF(C11&lt;=$R$12,$S$12,IF(C11&lt;=$R$11,$S$11,""))))))</f>
        <v>Muy Baja</v>
      </c>
      <c r="F11" s="120" t="str">
        <f>+IF(D11=0,"",IF(D11&lt;=$T$9,$T$10,IF(D11&lt;=$U$9,$U$10,IF(D11&lt;=$V$9,$V$10,IF(D11&lt;=$W$9,$W$10,IF(D11&lt;=$X$9,$X$10,""))))))</f>
        <v>Leve</v>
      </c>
      <c r="G11" s="90"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2"/>
      <c r="I11" s="400" t="s">
        <v>39</v>
      </c>
      <c r="J11" s="83" t="s">
        <v>47</v>
      </c>
      <c r="K11" s="93"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3"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3"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3"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4"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2"/>
      <c r="Q11" s="452" t="s">
        <v>39</v>
      </c>
      <c r="R11" s="95">
        <v>1</v>
      </c>
      <c r="S11" s="86" t="s">
        <v>47</v>
      </c>
      <c r="T11" s="93" t="s">
        <v>70</v>
      </c>
      <c r="U11" s="93" t="s">
        <v>70</v>
      </c>
      <c r="V11" s="93" t="s">
        <v>70</v>
      </c>
      <c r="W11" s="93" t="s">
        <v>70</v>
      </c>
      <c r="X11" s="94" t="s">
        <v>69</v>
      </c>
      <c r="AA11" s="76"/>
      <c r="AB11" s="76"/>
      <c r="AC11" s="88"/>
      <c r="AD11" s="88"/>
      <c r="AE11" s="88"/>
      <c r="AF11" s="96"/>
      <c r="AG11" s="96"/>
      <c r="AH11" s="96"/>
      <c r="AI11" s="96"/>
      <c r="AJ11" s="96"/>
      <c r="AK11" s="88"/>
      <c r="AL11" s="88"/>
    </row>
    <row r="12" spans="1:38" ht="38.25" x14ac:dyDescent="0.2">
      <c r="A12" s="89" t="str">
        <f>'2 CONTEXTO E IDENTIFICACIÓN'!A12</f>
        <v>R2</v>
      </c>
      <c r="B12" s="90" t="str">
        <f>+'2 CONTEXTO E IDENTIFICACIÓN'!E12</f>
        <v>Posibilidad de pérdida Reputacional por demanda de los grupos de valor  debido a la publicación de información clasificada</v>
      </c>
      <c r="C12" s="119">
        <f>+'5 VALORACIÓN DEL CONTROL'!S18</f>
        <v>0.12</v>
      </c>
      <c r="D12" s="91">
        <f>+'5 VALORACIÓN DEL CONTROL'!T18</f>
        <v>0.6</v>
      </c>
      <c r="E12" s="120" t="str">
        <f t="shared" ref="E12:E30" si="0">+IF(C12=0,"",IF(C12&lt;=$R$15,$S$15,IF(C12&lt;=$R$14,$S$14,IF(C12&lt;=$R$13,$S$13,IF(C12&lt;=$R$12,$S$12,IF(C12&lt;=$R$11,$S$11,""))))))</f>
        <v>Muy Baja</v>
      </c>
      <c r="F12" s="120" t="str">
        <f t="shared" ref="F12:F30" si="1">+IF(D12=0,"",IF(D12&lt;=$T$9,$T$10,IF(D12&lt;=$U$9,$U$10,IF(D12&lt;=$V$9,$V$10,IF(D12&lt;=$W$9,$W$10,IF(D12&lt;=$X$9,$X$10,""))))))</f>
        <v>Moderado</v>
      </c>
      <c r="G12" s="90"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Moderado</v>
      </c>
      <c r="H12" s="92"/>
      <c r="I12" s="400"/>
      <c r="J12" s="83" t="s">
        <v>46</v>
      </c>
      <c r="K12" s="97"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97"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3"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3"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4"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2"/>
      <c r="Q12" s="452"/>
      <c r="R12" s="95">
        <v>0.8</v>
      </c>
      <c r="S12" s="86" t="s">
        <v>46</v>
      </c>
      <c r="T12" s="97" t="s">
        <v>5</v>
      </c>
      <c r="U12" s="97" t="s">
        <v>5</v>
      </c>
      <c r="V12" s="93" t="s">
        <v>70</v>
      </c>
      <c r="W12" s="93" t="s">
        <v>70</v>
      </c>
      <c r="X12" s="94" t="s">
        <v>69</v>
      </c>
      <c r="AA12" s="76"/>
      <c r="AB12" s="76"/>
      <c r="AC12" s="88"/>
      <c r="AD12" s="98"/>
      <c r="AE12" s="99"/>
      <c r="AF12" s="96"/>
      <c r="AG12" s="96"/>
      <c r="AH12" s="96"/>
      <c r="AI12" s="96"/>
      <c r="AJ12" s="96"/>
      <c r="AK12" s="88"/>
      <c r="AL12" s="88"/>
    </row>
    <row r="13" spans="1:38" ht="63.75" x14ac:dyDescent="0.2">
      <c r="A13" s="89" t="str">
        <f>'2 CONTEXTO E IDENTIFICACIÓN'!A13</f>
        <v>R3</v>
      </c>
      <c r="B13" s="90" t="str">
        <f>+'2 CONTEXTO E IDENTIFICACIÓN'!E13</f>
        <v>Posibilidad de pérdida Reputacional  por denuncias o reclamaciones masivas  debido a la falta de claridad en el contenido de las comunicaciones que pueden generar múltiples interpretaciones</v>
      </c>
      <c r="C13" s="119">
        <f>+'5 VALORACIÓN DEL CONTROL'!S22</f>
        <v>0.12</v>
      </c>
      <c r="D13" s="91">
        <f>+'5 VALORACIÓN DEL CONTROL'!T22</f>
        <v>0.2</v>
      </c>
      <c r="E13" s="120" t="str">
        <f t="shared" si="0"/>
        <v>Muy Baja</v>
      </c>
      <c r="F13" s="120" t="str">
        <f t="shared" si="1"/>
        <v>Leve</v>
      </c>
      <c r="G13" s="90"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Bajo</v>
      </c>
      <c r="H13" s="92"/>
      <c r="I13" s="400"/>
      <c r="J13" s="83" t="s">
        <v>44</v>
      </c>
      <c r="K13" s="97"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97"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97"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3"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4"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2"/>
      <c r="Q13" s="452"/>
      <c r="R13" s="95">
        <v>0.6</v>
      </c>
      <c r="S13" s="86" t="s">
        <v>44</v>
      </c>
      <c r="T13" s="97" t="s">
        <v>5</v>
      </c>
      <c r="U13" s="97" t="s">
        <v>5</v>
      </c>
      <c r="V13" s="97" t="s">
        <v>5</v>
      </c>
      <c r="W13" s="93" t="s">
        <v>70</v>
      </c>
      <c r="X13" s="94" t="s">
        <v>69</v>
      </c>
      <c r="AA13" s="76"/>
      <c r="AB13" s="76"/>
      <c r="AC13" s="88"/>
      <c r="AD13" s="98"/>
      <c r="AE13" s="99"/>
      <c r="AF13" s="96"/>
      <c r="AG13" s="96"/>
      <c r="AH13" s="96"/>
      <c r="AI13" s="96"/>
      <c r="AJ13" s="100"/>
      <c r="AK13" s="88"/>
      <c r="AL13" s="88"/>
    </row>
    <row r="14" spans="1:38" ht="63.75" x14ac:dyDescent="0.2">
      <c r="A14" s="89" t="str">
        <f>'2 CONTEXTO E IDENTIFICACIÓN'!A14</f>
        <v>R4</v>
      </c>
      <c r="B14" s="90" t="str">
        <f>+'2 CONTEXTO E IDENTIFICACIÓN'!E14</f>
        <v>Posibilidad de pérdida Reputacional por quejas de grupos de valor  debido a pérdida de integridad de la información cuando personal no autorizado realiza publicaciones en las redes o modifica contenido</v>
      </c>
      <c r="C14" s="119">
        <f>+'5 VALORACIÓN DEL CONTROL'!S26</f>
        <v>0.12</v>
      </c>
      <c r="D14" s="91">
        <f>+'5 VALORACIÓN DEL CONTROL'!T26</f>
        <v>0.2</v>
      </c>
      <c r="E14" s="120" t="str">
        <f t="shared" si="0"/>
        <v>Muy Baja</v>
      </c>
      <c r="F14" s="120" t="str">
        <f t="shared" si="1"/>
        <v>Leve</v>
      </c>
      <c r="G14" s="90"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Bajo</v>
      </c>
      <c r="H14" s="92"/>
      <c r="I14" s="400"/>
      <c r="J14" s="83" t="s">
        <v>42</v>
      </c>
      <c r="K14" s="101"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97"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97"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3"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4"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2"/>
      <c r="Q14" s="452"/>
      <c r="R14" s="95">
        <v>0.4</v>
      </c>
      <c r="S14" s="86" t="s">
        <v>42</v>
      </c>
      <c r="T14" s="101" t="s">
        <v>71</v>
      </c>
      <c r="U14" s="97" t="s">
        <v>5</v>
      </c>
      <c r="V14" s="97" t="s">
        <v>5</v>
      </c>
      <c r="W14" s="93" t="s">
        <v>70</v>
      </c>
      <c r="X14" s="94" t="s">
        <v>69</v>
      </c>
      <c r="AA14" s="76"/>
      <c r="AB14" s="76"/>
      <c r="AC14" s="88"/>
      <c r="AD14" s="98"/>
      <c r="AE14" s="99"/>
      <c r="AF14" s="96"/>
      <c r="AG14" s="96"/>
      <c r="AH14" s="96"/>
      <c r="AI14" s="100"/>
      <c r="AJ14" s="96"/>
      <c r="AK14" s="88"/>
      <c r="AL14" s="88"/>
    </row>
    <row r="15" spans="1:38" ht="90" thickBot="1" x14ac:dyDescent="0.25">
      <c r="A15" s="89" t="str">
        <f>'2 CONTEXTO E IDENTIFICACIÓN'!A15</f>
        <v>R5</v>
      </c>
      <c r="B15" s="90" t="str">
        <f>+'2 CONTEXTO E IDENTIFICACIÓN'!E15</f>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C15" s="119">
        <f>+'5 VALORACIÓN DEL CONTROL'!S30</f>
        <v>0.12</v>
      </c>
      <c r="D15" s="91">
        <f>+'5 VALORACIÓN DEL CONTROL'!T30</f>
        <v>0.2</v>
      </c>
      <c r="E15" s="120" t="str">
        <f t="shared" si="0"/>
        <v>Muy Baja</v>
      </c>
      <c r="F15" s="120" t="str">
        <f t="shared" si="1"/>
        <v>Leve</v>
      </c>
      <c r="G15" s="90" t="str">
        <f t="shared" si="2"/>
        <v>Bajo</v>
      </c>
      <c r="H15" s="92"/>
      <c r="I15" s="401"/>
      <c r="J15" s="102" t="s">
        <v>40</v>
      </c>
      <c r="K15" s="103"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R1  R3 R4 R5 R6              </v>
      </c>
      <c r="L15" s="103"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                   </v>
      </c>
      <c r="M15" s="104"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R2     R7             </v>
      </c>
      <c r="N15" s="105"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06"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2"/>
      <c r="Q15" s="452"/>
      <c r="R15" s="107">
        <v>0.2</v>
      </c>
      <c r="S15" s="108" t="s">
        <v>40</v>
      </c>
      <c r="T15" s="103" t="s">
        <v>71</v>
      </c>
      <c r="U15" s="103" t="s">
        <v>71</v>
      </c>
      <c r="V15" s="104" t="s">
        <v>5</v>
      </c>
      <c r="W15" s="105" t="s">
        <v>70</v>
      </c>
      <c r="X15" s="106" t="s">
        <v>69</v>
      </c>
      <c r="AA15" s="76"/>
      <c r="AB15" s="76"/>
      <c r="AC15" s="88"/>
      <c r="AD15" s="98"/>
      <c r="AE15" s="99"/>
      <c r="AF15" s="96"/>
      <c r="AG15" s="96"/>
      <c r="AH15" s="96"/>
      <c r="AI15" s="109"/>
      <c r="AJ15" s="96"/>
      <c r="AK15" s="88"/>
      <c r="AL15" s="88"/>
    </row>
    <row r="16" spans="1:38" ht="102" x14ac:dyDescent="0.2">
      <c r="A16" s="89" t="str">
        <f>'2 CONTEXTO E IDENTIFICACIÓN'!A16</f>
        <v>R6</v>
      </c>
      <c r="B16" s="90" t="str">
        <f>+'2 CONTEXTO E IDENTIFICACIÓN'!E16</f>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C16" s="119">
        <f>+'5 VALORACIÓN DEL CONTROL'!S34</f>
        <v>0.12</v>
      </c>
      <c r="D16" s="91">
        <f>+'5 VALORACIÓN DEL CONTROL'!T34</f>
        <v>0.2</v>
      </c>
      <c r="E16" s="120" t="str">
        <f t="shared" si="0"/>
        <v>Muy Baja</v>
      </c>
      <c r="F16" s="120" t="str">
        <f t="shared" si="1"/>
        <v>Leve</v>
      </c>
      <c r="G16" s="90" t="str">
        <f t="shared" si="2"/>
        <v>Bajo</v>
      </c>
      <c r="H16" s="92"/>
      <c r="I16" s="92"/>
      <c r="J16" s="92"/>
      <c r="K16" s="92"/>
      <c r="L16" s="92"/>
      <c r="M16" s="92"/>
      <c r="N16" s="92"/>
      <c r="O16" s="92"/>
      <c r="P16" s="92"/>
      <c r="AA16" s="76"/>
      <c r="AB16" s="76"/>
      <c r="AC16" s="88"/>
      <c r="AD16" s="98"/>
      <c r="AE16" s="99"/>
      <c r="AF16" s="96"/>
      <c r="AG16" s="96"/>
      <c r="AH16" s="96"/>
      <c r="AI16" s="96"/>
      <c r="AJ16" s="96"/>
      <c r="AK16" s="88"/>
      <c r="AL16" s="88"/>
    </row>
    <row r="17" spans="1:38" ht="63.75" x14ac:dyDescent="0.2">
      <c r="A17" s="89" t="str">
        <f>'2 CONTEXTO E IDENTIFICACIÓN'!A17</f>
        <v>R7</v>
      </c>
      <c r="B17" s="90" t="str">
        <f>+'2 CONTEXTO E IDENTIFICACIÓN'!E17</f>
        <v>Posibilidad de pérdida Reputacional  por quejas masivas de los grupos de valor o de interés  debido a la información no veraz y/o desactualizada en nuestra página web y redes sociales</v>
      </c>
      <c r="C17" s="119">
        <f>+'5 VALORACIÓN DEL CONTROL'!S38</f>
        <v>0.12</v>
      </c>
      <c r="D17" s="91">
        <f>+'5 VALORACIÓN DEL CONTROL'!T38</f>
        <v>0.6</v>
      </c>
      <c r="E17" s="120" t="str">
        <f t="shared" si="0"/>
        <v>Muy Baja</v>
      </c>
      <c r="F17" s="120" t="str">
        <f t="shared" si="1"/>
        <v>Moderado</v>
      </c>
      <c r="G17" s="90" t="str">
        <f t="shared" si="2"/>
        <v>Moderado</v>
      </c>
      <c r="H17" s="92"/>
      <c r="I17" s="92"/>
      <c r="J17" s="92"/>
      <c r="K17" s="92"/>
      <c r="L17" s="92"/>
      <c r="M17" s="92"/>
      <c r="N17" s="92"/>
      <c r="O17" s="92"/>
      <c r="P17" s="92"/>
      <c r="T17" s="80" t="s">
        <v>73</v>
      </c>
      <c r="V17" s="76"/>
      <c r="W17" s="76"/>
      <c r="X17" s="76"/>
      <c r="Y17" s="76"/>
      <c r="Z17" s="76"/>
      <c r="AA17" s="76"/>
      <c r="AB17" s="76"/>
      <c r="AC17" s="88"/>
      <c r="AD17" s="98"/>
      <c r="AE17" s="88"/>
      <c r="AF17" s="99"/>
      <c r="AG17" s="99"/>
      <c r="AH17" s="99"/>
      <c r="AI17" s="99"/>
      <c r="AJ17" s="99"/>
      <c r="AK17" s="88"/>
      <c r="AL17" s="88"/>
    </row>
    <row r="18" spans="1:38" ht="32.25" hidden="1" customHeight="1" x14ac:dyDescent="0.25">
      <c r="A18" s="89" t="str">
        <f>'2 CONTEXTO E IDENTIFICACIÓN'!A18</f>
        <v>R8</v>
      </c>
      <c r="B18" s="90">
        <f>+'2 CONTEXTO E IDENTIFICACIÓN'!E18</f>
        <v>0</v>
      </c>
      <c r="C18" s="119" t="str">
        <f>+'5 VALORACIÓN DEL CONTROL'!S42</f>
        <v/>
      </c>
      <c r="D18" s="91" t="str">
        <f>+'5 VALORACIÓN DEL CONTROL'!T42</f>
        <v/>
      </c>
      <c r="E18" s="120" t="str">
        <f t="shared" si="0"/>
        <v/>
      </c>
      <c r="F18" s="120" t="str">
        <f t="shared" si="1"/>
        <v/>
      </c>
      <c r="G18" s="90" t="str">
        <f t="shared" si="2"/>
        <v/>
      </c>
      <c r="H18" s="92"/>
      <c r="I18" s="92"/>
      <c r="J18" s="92"/>
      <c r="K18" s="92"/>
      <c r="L18" s="92"/>
      <c r="M18" s="92"/>
      <c r="N18" s="92"/>
      <c r="O18" s="92"/>
      <c r="P18" s="92"/>
      <c r="T18" s="110" t="s">
        <v>69</v>
      </c>
      <c r="V18" s="76"/>
      <c r="W18" s="76"/>
      <c r="X18" s="76"/>
      <c r="Y18" s="76"/>
      <c r="Z18" s="76"/>
      <c r="AA18" s="76"/>
      <c r="AB18" s="76"/>
      <c r="AC18" s="88"/>
      <c r="AD18" s="88"/>
      <c r="AE18" s="88"/>
      <c r="AF18" s="96"/>
      <c r="AG18" s="96"/>
      <c r="AH18" s="96"/>
      <c r="AI18" s="96"/>
      <c r="AJ18" s="96"/>
      <c r="AK18" s="88"/>
      <c r="AL18" s="88"/>
    </row>
    <row r="19" spans="1:38" ht="32.25" hidden="1" customHeight="1" x14ac:dyDescent="0.25">
      <c r="A19" s="89" t="str">
        <f>'2 CONTEXTO E IDENTIFICACIÓN'!A19</f>
        <v>Codigo del Riesgo</v>
      </c>
      <c r="B19" s="90" t="str">
        <f>+'2 CONTEXTO E IDENTIFICACIÓN'!E19</f>
        <v>Observaciones</v>
      </c>
      <c r="C19" s="119" t="str">
        <f>+'5 VALORACIÓN DEL CONTROL'!S46</f>
        <v/>
      </c>
      <c r="D19" s="91" t="str">
        <f>+'5 VALORACIÓN DEL CONTROL'!T46</f>
        <v/>
      </c>
      <c r="E19" s="120" t="str">
        <f t="shared" si="0"/>
        <v/>
      </c>
      <c r="F19" s="120" t="str">
        <f t="shared" si="1"/>
        <v/>
      </c>
      <c r="G19" s="90" t="str">
        <f t="shared" si="2"/>
        <v/>
      </c>
      <c r="H19" s="92"/>
      <c r="I19" s="92"/>
      <c r="J19" s="92"/>
      <c r="K19" s="92"/>
      <c r="L19" s="92"/>
      <c r="M19" s="92"/>
      <c r="N19" s="92"/>
      <c r="O19" s="92"/>
      <c r="P19" s="92"/>
      <c r="T19" s="93" t="s">
        <v>70</v>
      </c>
      <c r="U19" s="76"/>
      <c r="V19" s="76"/>
      <c r="W19" s="76"/>
      <c r="X19" s="76"/>
      <c r="Y19" s="76"/>
      <c r="Z19" s="76"/>
      <c r="AA19" s="76"/>
      <c r="AB19" s="76"/>
      <c r="AC19" s="88"/>
      <c r="AD19" s="88"/>
      <c r="AE19" s="88"/>
      <c r="AF19" s="96"/>
      <c r="AG19" s="96"/>
      <c r="AH19" s="96"/>
      <c r="AI19" s="96"/>
      <c r="AJ19" s="96"/>
      <c r="AK19" s="88"/>
      <c r="AL19" s="88"/>
    </row>
    <row r="20" spans="1:38" ht="32.25" hidden="1" customHeight="1" x14ac:dyDescent="0.25">
      <c r="A20" s="89">
        <f>'2 CONTEXTO E IDENTIFICACIÓN'!A20</f>
        <v>0</v>
      </c>
      <c r="B20" s="90" t="str">
        <f>+'2 CONTEXTO E IDENTIFICACIÓN'!E20</f>
        <v>no se ha reportado alteración u omisión de información del proceso de implementación de SETP</v>
      </c>
      <c r="C20" s="119" t="str">
        <f>+'5 VALORACIÓN DEL CONTROL'!S50</f>
        <v/>
      </c>
      <c r="D20" s="91" t="str">
        <f>+'5 VALORACIÓN DEL CONTROL'!T50</f>
        <v/>
      </c>
      <c r="E20" s="120" t="str">
        <f t="shared" si="0"/>
        <v/>
      </c>
      <c r="F20" s="120" t="str">
        <f t="shared" si="1"/>
        <v/>
      </c>
      <c r="G20" s="90" t="str">
        <f t="shared" si="2"/>
        <v/>
      </c>
      <c r="H20" s="92"/>
      <c r="I20" s="92"/>
      <c r="J20" s="92"/>
      <c r="K20" s="92"/>
      <c r="L20" s="92"/>
      <c r="M20" s="92"/>
      <c r="N20" s="92"/>
      <c r="O20" s="92"/>
      <c r="P20" s="92"/>
      <c r="S20" s="111"/>
      <c r="T20" s="97" t="s">
        <v>5</v>
      </c>
      <c r="U20" s="111"/>
      <c r="V20" s="111"/>
      <c r="W20" s="111"/>
      <c r="X20" s="111"/>
      <c r="Y20" s="111"/>
      <c r="Z20" s="111"/>
      <c r="AA20" s="111"/>
      <c r="AB20" s="111"/>
      <c r="AC20" s="88"/>
      <c r="AD20" s="88"/>
      <c r="AE20" s="112"/>
      <c r="AF20" s="112"/>
      <c r="AG20" s="112"/>
      <c r="AH20" s="112"/>
      <c r="AI20" s="112"/>
      <c r="AJ20" s="112"/>
      <c r="AK20" s="88"/>
      <c r="AL20" s="88"/>
    </row>
    <row r="21" spans="1:38" ht="32.25" hidden="1" customHeight="1" x14ac:dyDescent="0.25">
      <c r="A21" s="89">
        <f>'2 CONTEXTO E IDENTIFICACIÓN'!A21</f>
        <v>0</v>
      </c>
      <c r="B21" s="90">
        <f>+'2 CONTEXTO E IDENTIFICACIÓN'!E21</f>
        <v>0</v>
      </c>
      <c r="C21" s="119" t="str">
        <f>+'5 VALORACIÓN DEL CONTROL'!S54</f>
        <v/>
      </c>
      <c r="D21" s="91" t="str">
        <f>+'5 VALORACIÓN DEL CONTROL'!T54</f>
        <v/>
      </c>
      <c r="E21" s="120" t="str">
        <f t="shared" si="0"/>
        <v/>
      </c>
      <c r="F21" s="120" t="str">
        <f t="shared" si="1"/>
        <v/>
      </c>
      <c r="G21" s="90" t="str">
        <f t="shared" si="2"/>
        <v/>
      </c>
      <c r="H21" s="92"/>
      <c r="I21" s="92"/>
      <c r="J21" s="92"/>
      <c r="K21" s="92"/>
      <c r="L21" s="92"/>
      <c r="M21" s="92"/>
      <c r="N21" s="92"/>
      <c r="O21" s="92"/>
      <c r="P21" s="92"/>
      <c r="S21" s="111"/>
      <c r="T21" s="101" t="s">
        <v>71</v>
      </c>
      <c r="AA21" s="111"/>
      <c r="AB21" s="111"/>
      <c r="AC21" s="88"/>
      <c r="AD21" s="88"/>
      <c r="AE21" s="88"/>
      <c r="AF21" s="96"/>
      <c r="AG21" s="96"/>
      <c r="AH21" s="96"/>
      <c r="AI21" s="96"/>
      <c r="AJ21" s="96"/>
      <c r="AK21" s="88"/>
      <c r="AL21" s="88"/>
    </row>
    <row r="22" spans="1:38" ht="32.25" hidden="1" customHeight="1" x14ac:dyDescent="0.25">
      <c r="A22" s="89">
        <f>'2 CONTEXTO E IDENTIFICACIÓN'!A22</f>
        <v>0</v>
      </c>
      <c r="B22" s="90">
        <f>+'2 CONTEXTO E IDENTIFICACIÓN'!E22</f>
        <v>0</v>
      </c>
      <c r="C22" s="119" t="str">
        <f>+'5 VALORACIÓN DEL CONTROL'!S58</f>
        <v/>
      </c>
      <c r="D22" s="91" t="str">
        <f>+'5 VALORACIÓN DEL CONTROL'!T58</f>
        <v/>
      </c>
      <c r="E22" s="120" t="str">
        <f t="shared" si="0"/>
        <v/>
      </c>
      <c r="F22" s="120" t="str">
        <f t="shared" si="1"/>
        <v/>
      </c>
      <c r="G22" s="90" t="str">
        <f t="shared" si="2"/>
        <v/>
      </c>
      <c r="H22" s="92"/>
      <c r="I22" s="92"/>
      <c r="J22" s="92"/>
      <c r="K22" s="92"/>
      <c r="L22" s="92"/>
      <c r="M22" s="92"/>
      <c r="N22" s="92"/>
      <c r="O22" s="92"/>
      <c r="P22" s="92"/>
      <c r="Q22" s="113"/>
      <c r="R22" s="113"/>
      <c r="S22" s="111"/>
      <c r="AA22" s="111"/>
      <c r="AB22" s="111"/>
      <c r="AC22" s="88"/>
      <c r="AD22" s="88"/>
      <c r="AE22" s="88"/>
      <c r="AF22" s="96"/>
      <c r="AG22" s="96"/>
      <c r="AH22" s="96"/>
      <c r="AI22" s="96"/>
      <c r="AJ22" s="96"/>
      <c r="AK22" s="88"/>
      <c r="AL22" s="88"/>
    </row>
    <row r="23" spans="1:38" ht="32.25" hidden="1" customHeight="1" x14ac:dyDescent="0.25">
      <c r="A23" s="89">
        <f>'2 CONTEXTO E IDENTIFICACIÓN'!A23</f>
        <v>0</v>
      </c>
      <c r="B23" s="90">
        <f>+'2 CONTEXTO E IDENTIFICACIÓN'!E23</f>
        <v>0</v>
      </c>
      <c r="C23" s="119" t="str">
        <f>+'5 VALORACIÓN DEL CONTROL'!S62</f>
        <v/>
      </c>
      <c r="D23" s="91" t="str">
        <f>+'5 VALORACIÓN DEL CONTROL'!T62</f>
        <v/>
      </c>
      <c r="E23" s="120" t="str">
        <f t="shared" si="0"/>
        <v/>
      </c>
      <c r="F23" s="120" t="str">
        <f t="shared" si="1"/>
        <v/>
      </c>
      <c r="G23" s="90" t="str">
        <f t="shared" si="2"/>
        <v/>
      </c>
      <c r="H23" s="92"/>
      <c r="I23" s="92"/>
      <c r="J23" s="92"/>
      <c r="K23" s="92"/>
      <c r="L23" s="92"/>
      <c r="M23" s="92"/>
      <c r="N23" s="92"/>
      <c r="O23" s="92"/>
      <c r="P23" s="92"/>
      <c r="Q23" s="113"/>
      <c r="R23" s="113"/>
      <c r="S23" s="114"/>
      <c r="AA23" s="111"/>
      <c r="AB23" s="111"/>
      <c r="AC23" s="88"/>
      <c r="AD23" s="109"/>
      <c r="AE23" s="109"/>
      <c r="AF23" s="109"/>
      <c r="AG23" s="109"/>
      <c r="AH23" s="109"/>
      <c r="AI23" s="109"/>
      <c r="AJ23" s="96"/>
      <c r="AK23" s="88"/>
      <c r="AL23" s="88"/>
    </row>
    <row r="24" spans="1:38" ht="32.25" hidden="1" customHeight="1" x14ac:dyDescent="0.2">
      <c r="A24" s="89">
        <f>'2 CONTEXTO E IDENTIFICACIÓN'!A24</f>
        <v>0</v>
      </c>
      <c r="B24" s="90">
        <f>+'2 CONTEXTO E IDENTIFICACIÓN'!E24</f>
        <v>0</v>
      </c>
      <c r="C24" s="119" t="str">
        <f>+'5 VALORACIÓN DEL CONTROL'!S66</f>
        <v/>
      </c>
      <c r="D24" s="91" t="str">
        <f>+'5 VALORACIÓN DEL CONTROL'!T66</f>
        <v/>
      </c>
      <c r="E24" s="120" t="str">
        <f t="shared" si="0"/>
        <v/>
      </c>
      <c r="F24" s="120" t="str">
        <f t="shared" si="1"/>
        <v/>
      </c>
      <c r="G24" s="90" t="str">
        <f t="shared" si="2"/>
        <v/>
      </c>
      <c r="H24" s="92"/>
      <c r="I24" s="92"/>
      <c r="J24" s="92"/>
      <c r="K24" s="92"/>
      <c r="L24" s="92"/>
      <c r="M24" s="92"/>
      <c r="N24" s="92"/>
      <c r="O24" s="92"/>
      <c r="P24" s="92"/>
      <c r="Q24" s="113"/>
      <c r="R24" s="113"/>
      <c r="AC24" s="88"/>
      <c r="AD24" s="115"/>
      <c r="AE24" s="115"/>
      <c r="AF24" s="115"/>
      <c r="AG24" s="115"/>
      <c r="AH24" s="115"/>
      <c r="AI24" s="115"/>
      <c r="AJ24" s="96"/>
      <c r="AK24" s="88"/>
      <c r="AL24" s="88"/>
    </row>
    <row r="25" spans="1:38" ht="32.25" hidden="1" customHeight="1" x14ac:dyDescent="0.2">
      <c r="A25" s="89">
        <f>'2 CONTEXTO E IDENTIFICACIÓN'!A25</f>
        <v>0</v>
      </c>
      <c r="B25" s="90" t="str">
        <f>+'2 CONTEXTO E IDENTIFICACIÓN'!E25</f>
        <v>No se ha utilizado la información para beneficiar a personas cercanas, se ha respetado el acuerdo de confidencialidad</v>
      </c>
      <c r="C25" s="119" t="str">
        <f>+'5 VALORACIÓN DEL CONTROL'!S70</f>
        <v/>
      </c>
      <c r="D25" s="91" t="str">
        <f>+'5 VALORACIÓN DEL CONTROL'!T70</f>
        <v/>
      </c>
      <c r="E25" s="120" t="str">
        <f t="shared" si="0"/>
        <v/>
      </c>
      <c r="F25" s="120" t="str">
        <f t="shared" si="1"/>
        <v/>
      </c>
      <c r="G25" s="90" t="str">
        <f t="shared" si="2"/>
        <v/>
      </c>
      <c r="H25" s="92"/>
      <c r="I25" s="92"/>
      <c r="J25" s="92"/>
      <c r="K25" s="92"/>
      <c r="L25" s="92"/>
      <c r="M25" s="92"/>
      <c r="N25" s="92"/>
      <c r="O25" s="92"/>
      <c r="P25" s="92"/>
      <c r="Q25" s="113"/>
      <c r="R25" s="113"/>
      <c r="AC25" s="88"/>
      <c r="AD25" s="109"/>
      <c r="AE25" s="109"/>
      <c r="AF25" s="109"/>
      <c r="AG25" s="109"/>
      <c r="AH25" s="109"/>
      <c r="AI25" s="109"/>
      <c r="AJ25" s="96"/>
      <c r="AK25" s="88"/>
      <c r="AL25" s="88"/>
    </row>
    <row r="26" spans="1:38" ht="32.25" hidden="1" customHeight="1" x14ac:dyDescent="0.2">
      <c r="A26" s="89">
        <f>'2 CONTEXTO E IDENTIFICACIÓN'!A26</f>
        <v>0</v>
      </c>
      <c r="B26" s="90">
        <f>+'2 CONTEXTO E IDENTIFICACIÓN'!E26</f>
        <v>0</v>
      </c>
      <c r="C26" s="119" t="str">
        <f>+'5 VALORACIÓN DEL CONTROL'!S74</f>
        <v/>
      </c>
      <c r="D26" s="91" t="str">
        <f>+'5 VALORACIÓN DEL CONTROL'!T74</f>
        <v/>
      </c>
      <c r="E26" s="120" t="str">
        <f t="shared" si="0"/>
        <v/>
      </c>
      <c r="F26" s="120" t="str">
        <f t="shared" si="1"/>
        <v/>
      </c>
      <c r="G26" s="90" t="str">
        <f t="shared" si="2"/>
        <v/>
      </c>
      <c r="H26" s="92"/>
      <c r="I26" s="92"/>
      <c r="J26" s="92"/>
      <c r="K26" s="92"/>
      <c r="L26" s="92"/>
      <c r="M26" s="92"/>
      <c r="N26" s="92"/>
      <c r="O26" s="92"/>
      <c r="P26" s="92"/>
      <c r="AC26" s="88"/>
      <c r="AD26" s="109"/>
      <c r="AE26" s="109"/>
      <c r="AF26" s="109"/>
      <c r="AG26" s="109"/>
      <c r="AH26" s="109"/>
      <c r="AI26" s="109"/>
      <c r="AJ26" s="96"/>
      <c r="AK26" s="88"/>
      <c r="AL26" s="88"/>
    </row>
    <row r="27" spans="1:38" ht="32.25" hidden="1" customHeight="1" x14ac:dyDescent="0.25">
      <c r="A27" s="89">
        <f>'2 CONTEXTO E IDENTIFICACIÓN'!A27</f>
        <v>0</v>
      </c>
      <c r="B27" s="90">
        <f>+'2 CONTEXTO E IDENTIFICACIÓN'!E27</f>
        <v>0</v>
      </c>
      <c r="C27" s="119" t="str">
        <f>+'5 VALORACIÓN DEL CONTROL'!S78</f>
        <v/>
      </c>
      <c r="D27" s="91" t="str">
        <f>+'5 VALORACIÓN DEL CONTROL'!T78</f>
        <v/>
      </c>
      <c r="E27" s="120" t="str">
        <f t="shared" si="0"/>
        <v/>
      </c>
      <c r="F27" s="120" t="str">
        <f t="shared" si="1"/>
        <v/>
      </c>
      <c r="G27" s="90" t="str">
        <f t="shared" si="2"/>
        <v/>
      </c>
      <c r="H27" s="92"/>
      <c r="I27" s="92"/>
      <c r="J27" s="92"/>
      <c r="K27" s="92"/>
      <c r="L27" s="92"/>
      <c r="M27" s="92"/>
      <c r="N27" s="92"/>
      <c r="O27" s="92"/>
      <c r="P27" s="92"/>
    </row>
    <row r="28" spans="1:38" ht="32.25" hidden="1" customHeight="1" x14ac:dyDescent="0.25">
      <c r="A28" s="89">
        <f>'2 CONTEXTO E IDENTIFICACIÓN'!A28</f>
        <v>0</v>
      </c>
      <c r="B28" s="90">
        <f>+'2 CONTEXTO E IDENTIFICACIÓN'!E28</f>
        <v>0</v>
      </c>
      <c r="C28" s="119" t="str">
        <f>+'5 VALORACIÓN DEL CONTROL'!S82</f>
        <v/>
      </c>
      <c r="D28" s="91" t="str">
        <f>+'5 VALORACIÓN DEL CONTROL'!T82</f>
        <v/>
      </c>
      <c r="E28" s="120" t="str">
        <f t="shared" si="0"/>
        <v/>
      </c>
      <c r="F28" s="120" t="str">
        <f t="shared" si="1"/>
        <v/>
      </c>
      <c r="G28" s="90" t="str">
        <f t="shared" si="2"/>
        <v/>
      </c>
      <c r="H28" s="92"/>
      <c r="I28" s="92"/>
      <c r="J28" s="92"/>
      <c r="K28" s="92"/>
      <c r="L28" s="92"/>
      <c r="M28" s="92"/>
      <c r="N28" s="92"/>
      <c r="O28" s="92"/>
      <c r="P28" s="92"/>
    </row>
    <row r="29" spans="1:38" ht="32.25" hidden="1" customHeight="1" x14ac:dyDescent="0.25">
      <c r="A29" s="89">
        <f>'2 CONTEXTO E IDENTIFICACIÓN'!A29</f>
        <v>0</v>
      </c>
      <c r="B29" s="90">
        <f>+'2 CONTEXTO E IDENTIFICACIÓN'!E29</f>
        <v>0</v>
      </c>
      <c r="C29" s="119" t="str">
        <f>+'5 VALORACIÓN DEL CONTROL'!S86</f>
        <v/>
      </c>
      <c r="D29" s="91" t="str">
        <f>+'5 VALORACIÓN DEL CONTROL'!T86</f>
        <v/>
      </c>
      <c r="E29" s="120" t="str">
        <f t="shared" si="0"/>
        <v/>
      </c>
      <c r="F29" s="120" t="str">
        <f t="shared" si="1"/>
        <v/>
      </c>
      <c r="G29" s="90" t="str">
        <f t="shared" si="2"/>
        <v/>
      </c>
      <c r="H29" s="92"/>
      <c r="I29" s="92"/>
      <c r="J29" s="92"/>
      <c r="K29" s="92"/>
      <c r="L29" s="92"/>
      <c r="M29" s="92"/>
      <c r="N29" s="92"/>
      <c r="O29" s="92"/>
      <c r="P29" s="92"/>
    </row>
    <row r="30" spans="1:38" ht="32.25" hidden="1" customHeight="1" x14ac:dyDescent="0.25">
      <c r="A30" s="89">
        <f>'2 CONTEXTO E IDENTIFICACIÓN'!A30</f>
        <v>0</v>
      </c>
      <c r="B30" s="90" t="str">
        <f>+'2 CONTEXTO E IDENTIFICACIÓN'!E30</f>
        <v>La información se brinda de manera General a todos los medios y periodistas, no se tienen privilegios con nungún medio informativo</v>
      </c>
      <c r="C30" s="119" t="str">
        <f>+'5 VALORACIÓN DEL CONTROL'!S90</f>
        <v/>
      </c>
      <c r="D30" s="91" t="str">
        <f>+'5 VALORACIÓN DEL CONTROL'!T90</f>
        <v/>
      </c>
      <c r="E30" s="120" t="str">
        <f t="shared" si="0"/>
        <v/>
      </c>
      <c r="F30" s="120" t="str">
        <f t="shared" si="1"/>
        <v/>
      </c>
      <c r="G30" s="90" t="str">
        <f t="shared" si="2"/>
        <v/>
      </c>
      <c r="H30" s="92"/>
      <c r="I30" s="92"/>
      <c r="J30" s="92"/>
      <c r="K30" s="92"/>
      <c r="L30" s="92"/>
      <c r="M30" s="92"/>
      <c r="N30" s="92"/>
      <c r="O30" s="92"/>
      <c r="P30" s="92"/>
    </row>
    <row r="31" spans="1:38" ht="14.45" customHeight="1" x14ac:dyDescent="0.25">
      <c r="B31" s="72"/>
      <c r="D31" s="72"/>
      <c r="G31" s="72"/>
      <c r="H31" s="72"/>
      <c r="I31" s="72"/>
      <c r="J31" s="72"/>
      <c r="K31" s="72"/>
      <c r="L31" s="72"/>
      <c r="M31" s="72"/>
      <c r="N31" s="72"/>
      <c r="O31" s="72"/>
      <c r="P31" s="72"/>
      <c r="AA31" s="77"/>
      <c r="AB31" s="77"/>
      <c r="AC31" s="77"/>
      <c r="AD31" s="77"/>
      <c r="AE31" s="77"/>
      <c r="AF31" s="72"/>
      <c r="AG31" s="72"/>
      <c r="AH31" s="72"/>
      <c r="AI31" s="72"/>
      <c r="AJ31" s="72"/>
    </row>
    <row r="32" spans="1:38" ht="39" customHeight="1" x14ac:dyDescent="0.25">
      <c r="B32" s="72"/>
      <c r="D32" s="72"/>
      <c r="G32" s="72"/>
      <c r="H32" s="72"/>
      <c r="I32" s="72"/>
      <c r="J32" s="72"/>
      <c r="K32" s="72"/>
      <c r="L32" s="72"/>
      <c r="M32" s="72"/>
      <c r="N32" s="72"/>
      <c r="O32" s="72"/>
      <c r="P32" s="72"/>
      <c r="AA32" s="77"/>
      <c r="AB32" s="77"/>
      <c r="AC32" s="77"/>
      <c r="AD32" s="77"/>
      <c r="AE32" s="77"/>
      <c r="AF32" s="72"/>
      <c r="AG32" s="72"/>
      <c r="AH32" s="72"/>
      <c r="AI32" s="72"/>
      <c r="AJ32" s="72"/>
    </row>
    <row r="33" spans="3:31" s="72" customFormat="1" ht="19.5" customHeight="1" x14ac:dyDescent="0.25">
      <c r="C33" s="77"/>
      <c r="E33" s="121"/>
      <c r="F33" s="121"/>
      <c r="AA33" s="77"/>
      <c r="AB33" s="77"/>
      <c r="AC33" s="77"/>
      <c r="AD33" s="77"/>
      <c r="AE33" s="77"/>
    </row>
    <row r="34" spans="3:31" s="72" customFormat="1" ht="19.5" customHeight="1" x14ac:dyDescent="0.25">
      <c r="C34" s="77"/>
      <c r="E34" s="121"/>
      <c r="F34" s="121"/>
      <c r="AA34" s="77"/>
      <c r="AB34" s="77"/>
      <c r="AC34" s="77"/>
      <c r="AD34" s="77"/>
      <c r="AE34" s="77"/>
    </row>
    <row r="35" spans="3:31" s="72" customFormat="1" ht="19.5" customHeight="1" x14ac:dyDescent="0.25">
      <c r="C35" s="77"/>
      <c r="E35" s="121"/>
      <c r="F35" s="121"/>
      <c r="AA35" s="77"/>
      <c r="AB35" s="77"/>
      <c r="AC35" s="77"/>
      <c r="AD35" s="77"/>
      <c r="AE35" s="77"/>
    </row>
    <row r="36" spans="3:31" s="72" customFormat="1" ht="19.5" customHeight="1" x14ac:dyDescent="0.25">
      <c r="C36" s="77"/>
      <c r="E36" s="121"/>
      <c r="F36" s="121"/>
      <c r="AA36" s="77"/>
      <c r="AB36" s="77"/>
      <c r="AC36" s="77"/>
      <c r="AD36" s="77"/>
      <c r="AE36" s="77"/>
    </row>
    <row r="37" spans="3:31" s="72" customFormat="1" ht="19.5" customHeight="1" x14ac:dyDescent="0.25">
      <c r="C37" s="77"/>
      <c r="E37" s="121"/>
      <c r="F37" s="121"/>
      <c r="AA37" s="77"/>
      <c r="AB37" s="77"/>
      <c r="AC37" s="77"/>
      <c r="AD37" s="77"/>
      <c r="AE37" s="77"/>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E14" sqref="E14"/>
    </sheetView>
  </sheetViews>
  <sheetFormatPr baseColWidth="10" defaultColWidth="14.28515625" defaultRowHeight="12.75" x14ac:dyDescent="0.25"/>
  <cols>
    <col min="1" max="1" width="19.42578125" style="72" customWidth="1" collapsed="1"/>
    <col min="2" max="2" width="9.140625" style="77" bestFit="1" customWidth="1" collapsed="1"/>
    <col min="3" max="4" width="15.5703125" style="77" customWidth="1" collapsed="1"/>
    <col min="5" max="5" width="19.7109375" style="121" customWidth="1" collapsed="1"/>
    <col min="6" max="6" width="15.5703125" style="121" customWidth="1" collapsed="1"/>
    <col min="7" max="7" width="15.5703125" style="77" customWidth="1" collapsed="1"/>
    <col min="8" max="8" width="3.85546875" style="77" customWidth="1" collapsed="1"/>
    <col min="9" max="9" width="7.42578125" style="77" customWidth="1" collapsed="1"/>
    <col min="10" max="10" width="25" style="77" customWidth="1" collapsed="1"/>
    <col min="11" max="14" width="12.42578125" style="77" customWidth="1" collapsed="1"/>
    <col min="15" max="15" width="20.140625" style="77" customWidth="1" collapsed="1"/>
    <col min="16" max="16" width="3.85546875" style="77" customWidth="1" collapsed="1"/>
    <col min="17" max="17" width="4.85546875" style="72" hidden="1" customWidth="1" collapsed="1"/>
    <col min="18" max="18" width="6.140625" style="72" hidden="1" customWidth="1" collapsed="1"/>
    <col min="19" max="24" width="14" style="72" hidden="1" customWidth="1" collapsed="1"/>
    <col min="25" max="29" width="11.42578125" style="72" customWidth="1" collapsed="1"/>
    <col min="30" max="30" width="5.5703125" style="72" bestFit="1" customWidth="1" collapsed="1"/>
    <col min="31" max="31" width="26.85546875" style="72" customWidth="1" collapsed="1"/>
    <col min="32" max="36" width="22.85546875" style="77" customWidth="1" collapsed="1"/>
    <col min="37" max="37" width="23.42578125" style="72" customWidth="1" collapsed="1"/>
    <col min="38" max="265" width="11.42578125" style="72" customWidth="1" collapsed="1"/>
    <col min="266" max="266" width="12.7109375" style="72" customWidth="1" collapsed="1"/>
    <col min="267" max="267" width="47" style="72" customWidth="1" collapsed="1"/>
    <col min="268" max="268" width="35" style="72" customWidth="1" collapsed="1"/>
    <col min="269" max="16384" width="14.28515625" style="72" collapsed="1"/>
  </cols>
  <sheetData>
    <row r="1" spans="1:38" ht="16.5" customHeight="1" x14ac:dyDescent="0.25">
      <c r="A1" s="405"/>
      <c r="B1" s="396" t="str">
        <f>+'2 CONTEXTO E IDENTIFICACIÓN'!B1</f>
        <v>MAPA RIESGOS OPERATIVOS  POR PROCESOS</v>
      </c>
      <c r="C1" s="396"/>
      <c r="D1" s="396"/>
      <c r="E1" s="396"/>
      <c r="F1" s="396"/>
      <c r="G1" s="396"/>
      <c r="H1" s="396"/>
      <c r="I1" s="396"/>
      <c r="J1" s="396"/>
      <c r="K1" s="396"/>
      <c r="L1" s="396"/>
      <c r="M1" s="396"/>
      <c r="N1" s="396"/>
      <c r="O1" s="296" t="str">
        <f>+'2 CONTEXTO E IDENTIFICACIÓN'!I1</f>
        <v xml:space="preserve">Código: </v>
      </c>
    </row>
    <row r="2" spans="1:38" ht="16.5" customHeight="1" x14ac:dyDescent="0.25">
      <c r="A2" s="405"/>
      <c r="B2" s="396"/>
      <c r="C2" s="396"/>
      <c r="D2" s="396"/>
      <c r="E2" s="396"/>
      <c r="F2" s="396"/>
      <c r="G2" s="396"/>
      <c r="H2" s="396"/>
      <c r="I2" s="396"/>
      <c r="J2" s="396"/>
      <c r="K2" s="396"/>
      <c r="L2" s="396"/>
      <c r="M2" s="396"/>
      <c r="N2" s="396"/>
      <c r="O2" s="296" t="str">
        <f>+'2 CONTEXTO E IDENTIFICACIÓN'!I2</f>
        <v xml:space="preserve">Fecha: </v>
      </c>
    </row>
    <row r="3" spans="1:38" s="60" customFormat="1" ht="16.5" customHeight="1" x14ac:dyDescent="0.2">
      <c r="A3" s="405"/>
      <c r="B3" s="396"/>
      <c r="C3" s="396"/>
      <c r="D3" s="396"/>
      <c r="E3" s="396"/>
      <c r="F3" s="396"/>
      <c r="G3" s="396"/>
      <c r="H3" s="396"/>
      <c r="I3" s="396"/>
      <c r="J3" s="396"/>
      <c r="K3" s="396"/>
      <c r="L3" s="396"/>
      <c r="M3" s="396"/>
      <c r="N3" s="396"/>
      <c r="O3" s="296" t="str">
        <f>+'2 CONTEXTO E IDENTIFICACIÓN'!I3</f>
        <v>Versión: 001</v>
      </c>
      <c r="AF3" s="61"/>
      <c r="AG3" s="61"/>
      <c r="AH3" s="61"/>
      <c r="AI3" s="61"/>
      <c r="AJ3" s="61"/>
    </row>
    <row r="4" spans="1:38" s="60" customFormat="1" ht="16.5" customHeight="1" x14ac:dyDescent="0.2">
      <c r="A4" s="406"/>
      <c r="B4" s="396"/>
      <c r="C4" s="396"/>
      <c r="D4" s="396"/>
      <c r="E4" s="396"/>
      <c r="F4" s="396"/>
      <c r="G4" s="396"/>
      <c r="H4" s="396"/>
      <c r="I4" s="396"/>
      <c r="J4" s="396"/>
      <c r="K4" s="396"/>
      <c r="L4" s="396"/>
      <c r="M4" s="396"/>
      <c r="N4" s="396"/>
      <c r="O4" s="296" t="str">
        <f>+'2 CONTEXTO E IDENTIFICACIÓN'!I4</f>
        <v>Página:</v>
      </c>
      <c r="P4" s="62"/>
      <c r="AF4" s="61"/>
      <c r="AG4" s="61"/>
      <c r="AH4" s="61"/>
      <c r="AI4" s="61"/>
      <c r="AJ4" s="61"/>
    </row>
    <row r="5" spans="1:38" s="60" customFormat="1" ht="13.15" x14ac:dyDescent="0.25">
      <c r="A5" s="64"/>
      <c r="B5" s="62"/>
      <c r="C5" s="62"/>
      <c r="D5" s="62"/>
      <c r="E5" s="202"/>
      <c r="F5" s="202"/>
      <c r="G5" s="62"/>
      <c r="H5" s="62"/>
      <c r="O5" s="63"/>
      <c r="P5" s="62"/>
      <c r="AF5" s="61"/>
      <c r="AG5" s="61"/>
      <c r="AH5" s="61"/>
      <c r="AI5" s="61"/>
      <c r="AJ5" s="61"/>
    </row>
    <row r="6" spans="1:38" s="60" customFormat="1" ht="17.45" customHeight="1" x14ac:dyDescent="0.25">
      <c r="A6" s="15" t="s">
        <v>139</v>
      </c>
      <c r="B6" s="392" t="str">
        <f>+IF('2 CONTEXTO E IDENTIFICACIÓN'!$B$6="","",'2 CONTEXTO E IDENTIFICACIÓN'!$B$6)</f>
        <v>Peoceso Área Comunicaciones</v>
      </c>
      <c r="C6" s="392"/>
      <c r="D6" s="392"/>
      <c r="E6" s="392"/>
      <c r="F6" s="392"/>
      <c r="G6" s="392"/>
      <c r="H6" s="392"/>
      <c r="I6" s="392"/>
      <c r="J6" s="392"/>
      <c r="K6" s="392"/>
      <c r="L6" s="392"/>
      <c r="M6" s="392"/>
      <c r="N6" s="392"/>
      <c r="O6" s="392"/>
      <c r="P6" s="62"/>
      <c r="AF6" s="61"/>
      <c r="AG6" s="61"/>
      <c r="AH6" s="61"/>
      <c r="AI6" s="61"/>
      <c r="AJ6" s="61"/>
    </row>
    <row r="7" spans="1:38" s="60" customFormat="1" ht="17.45" customHeight="1" x14ac:dyDescent="0.25">
      <c r="A7" s="202"/>
      <c r="B7" s="202"/>
      <c r="C7" s="202"/>
      <c r="D7" s="202"/>
      <c r="E7" s="202"/>
      <c r="F7" s="202"/>
      <c r="G7" s="62"/>
      <c r="H7" s="62"/>
      <c r="I7" s="203"/>
      <c r="J7" s="203"/>
      <c r="K7" s="204"/>
      <c r="L7" s="204"/>
      <c r="M7" s="204"/>
      <c r="N7" s="63"/>
      <c r="O7" s="63"/>
      <c r="P7" s="62"/>
      <c r="AF7" s="61"/>
      <c r="AG7" s="61"/>
      <c r="AH7" s="61"/>
      <c r="AI7" s="61"/>
      <c r="AJ7" s="61"/>
    </row>
    <row r="8" spans="1:38" s="60" customFormat="1" ht="14.45" thickBot="1" x14ac:dyDescent="0.3">
      <c r="D8" s="59"/>
      <c r="E8" s="59"/>
      <c r="F8" s="117"/>
      <c r="AF8" s="61"/>
      <c r="AG8" s="61"/>
      <c r="AH8" s="61"/>
      <c r="AI8" s="61"/>
      <c r="AJ8" s="61"/>
    </row>
    <row r="9" spans="1:38" s="60" customFormat="1" ht="13.9" thickBot="1" x14ac:dyDescent="0.3">
      <c r="A9" s="455" t="s">
        <v>19</v>
      </c>
      <c r="B9" s="456"/>
      <c r="C9" s="456"/>
      <c r="D9" s="456"/>
      <c r="E9" s="456"/>
      <c r="F9" s="456"/>
      <c r="G9" s="457"/>
      <c r="I9" s="455" t="s">
        <v>20</v>
      </c>
      <c r="J9" s="456"/>
      <c r="K9" s="456"/>
      <c r="L9" s="456"/>
      <c r="M9" s="456"/>
      <c r="N9" s="456"/>
      <c r="O9" s="457"/>
      <c r="R9" s="65"/>
      <c r="S9" s="66"/>
      <c r="T9" s="394" t="s">
        <v>72</v>
      </c>
      <c r="U9" s="394"/>
      <c r="V9" s="394"/>
      <c r="W9" s="394"/>
      <c r="X9" s="395"/>
      <c r="AF9" s="61"/>
      <c r="AG9" s="61"/>
      <c r="AH9" s="61"/>
      <c r="AI9" s="61"/>
      <c r="AJ9" s="61"/>
    </row>
    <row r="10" spans="1:38" ht="13.15" x14ac:dyDescent="0.3">
      <c r="A10" s="70"/>
      <c r="B10" s="71"/>
      <c r="C10" s="394" t="s">
        <v>72</v>
      </c>
      <c r="D10" s="394"/>
      <c r="E10" s="394"/>
      <c r="F10" s="394"/>
      <c r="G10" s="395"/>
      <c r="H10" s="69"/>
      <c r="I10" s="70"/>
      <c r="J10" s="71"/>
      <c r="K10" s="394" t="s">
        <v>72</v>
      </c>
      <c r="L10" s="394"/>
      <c r="M10" s="394"/>
      <c r="N10" s="394"/>
      <c r="O10" s="395"/>
      <c r="P10" s="69"/>
      <c r="R10" s="73"/>
      <c r="T10" s="74">
        <v>0.2</v>
      </c>
      <c r="U10" s="74">
        <v>0.4</v>
      </c>
      <c r="V10" s="74">
        <v>0.6</v>
      </c>
      <c r="W10" s="74">
        <v>0.8</v>
      </c>
      <c r="X10" s="75">
        <v>1</v>
      </c>
      <c r="Y10" s="76"/>
      <c r="Z10" s="76"/>
      <c r="AA10" s="76"/>
      <c r="AB10" s="76"/>
      <c r="AC10" s="76"/>
      <c r="AD10" s="76"/>
      <c r="AE10" s="76"/>
    </row>
    <row r="11" spans="1:38" x14ac:dyDescent="0.2">
      <c r="A11" s="73"/>
      <c r="B11" s="82"/>
      <c r="C11" s="83" t="s">
        <v>50</v>
      </c>
      <c r="D11" s="83" t="s">
        <v>7</v>
      </c>
      <c r="E11" s="83" t="s">
        <v>5</v>
      </c>
      <c r="F11" s="83" t="s">
        <v>6</v>
      </c>
      <c r="G11" s="84" t="s">
        <v>58</v>
      </c>
      <c r="H11" s="69"/>
      <c r="I11" s="73"/>
      <c r="J11" s="82"/>
      <c r="K11" s="83" t="s">
        <v>50</v>
      </c>
      <c r="L11" s="83" t="s">
        <v>7</v>
      </c>
      <c r="M11" s="83" t="s">
        <v>5</v>
      </c>
      <c r="N11" s="83" t="s">
        <v>6</v>
      </c>
      <c r="O11" s="84" t="s">
        <v>58</v>
      </c>
      <c r="P11" s="69"/>
      <c r="R11" s="73"/>
      <c r="S11" s="85"/>
      <c r="T11" s="86" t="s">
        <v>50</v>
      </c>
      <c r="U11" s="86" t="s">
        <v>7</v>
      </c>
      <c r="V11" s="86" t="s">
        <v>5</v>
      </c>
      <c r="W11" s="86" t="s">
        <v>6</v>
      </c>
      <c r="X11" s="87" t="s">
        <v>58</v>
      </c>
      <c r="AA11" s="76"/>
      <c r="AB11" s="76"/>
      <c r="AC11" s="88"/>
      <c r="AD11" s="88"/>
      <c r="AE11" s="88"/>
      <c r="AF11" s="88"/>
      <c r="AG11" s="88"/>
      <c r="AH11" s="88"/>
      <c r="AI11" s="88"/>
      <c r="AJ11" s="88"/>
      <c r="AK11" s="88"/>
      <c r="AL11" s="88"/>
    </row>
    <row r="12" spans="1:38" ht="55.5" customHeight="1" x14ac:dyDescent="0.2">
      <c r="A12" s="400" t="s">
        <v>39</v>
      </c>
      <c r="B12" s="83" t="s">
        <v>47</v>
      </c>
      <c r="C12" s="93" t="str">
        <f>+'4 MAPA CALOR INHERENTE'!I11</f>
        <v xml:space="preserve">                   </v>
      </c>
      <c r="D12" s="93" t="str">
        <f>+'4 MAPA CALOR INHERENTE'!J11</f>
        <v xml:space="preserve">                   </v>
      </c>
      <c r="E12" s="93" t="str">
        <f>+'4 MAPA CALOR INHERENTE'!K11</f>
        <v xml:space="preserve">                   </v>
      </c>
      <c r="F12" s="93" t="str">
        <f>+'4 MAPA CALOR INHERENTE'!L11</f>
        <v xml:space="preserve">                   </v>
      </c>
      <c r="G12" s="94" t="str">
        <f>+'4 MAPA CALOR INHERENTE'!M11</f>
        <v xml:space="preserve">                   </v>
      </c>
      <c r="H12" s="92"/>
      <c r="I12" s="400" t="s">
        <v>39</v>
      </c>
      <c r="J12" s="83" t="s">
        <v>47</v>
      </c>
      <c r="K12" s="93" t="str">
        <f>+'6 MAPA CALOR RESIDUAL'!K11</f>
        <v xml:space="preserve">                   </v>
      </c>
      <c r="L12" s="93" t="str">
        <f>+'6 MAPA CALOR RESIDUAL'!L11</f>
        <v xml:space="preserve">                   </v>
      </c>
      <c r="M12" s="93" t="str">
        <f>+'6 MAPA CALOR RESIDUAL'!M11</f>
        <v xml:space="preserve">                   </v>
      </c>
      <c r="N12" s="93" t="str">
        <f>+'6 MAPA CALOR RESIDUAL'!N11</f>
        <v xml:space="preserve">                   </v>
      </c>
      <c r="O12" s="94" t="str">
        <f>+'6 MAPA CALOR RESIDUAL'!O11</f>
        <v xml:space="preserve">                   </v>
      </c>
      <c r="P12" s="92"/>
      <c r="Q12" s="452" t="s">
        <v>39</v>
      </c>
      <c r="R12" s="95">
        <v>1</v>
      </c>
      <c r="S12" s="86" t="s">
        <v>47</v>
      </c>
      <c r="T12" s="93" t="s">
        <v>70</v>
      </c>
      <c r="U12" s="93" t="s">
        <v>70</v>
      </c>
      <c r="V12" s="93" t="s">
        <v>70</v>
      </c>
      <c r="W12" s="93" t="s">
        <v>70</v>
      </c>
      <c r="X12" s="94" t="s">
        <v>69</v>
      </c>
      <c r="AA12" s="76"/>
      <c r="AB12" s="76"/>
      <c r="AC12" s="88"/>
      <c r="AD12" s="88"/>
      <c r="AE12" s="88"/>
      <c r="AF12" s="96"/>
      <c r="AG12" s="96"/>
      <c r="AH12" s="96"/>
      <c r="AI12" s="96"/>
      <c r="AJ12" s="96"/>
      <c r="AK12" s="88"/>
      <c r="AL12" s="88"/>
    </row>
    <row r="13" spans="1:38" ht="55.5" customHeight="1" x14ac:dyDescent="0.2">
      <c r="A13" s="400"/>
      <c r="B13" s="83" t="s">
        <v>46</v>
      </c>
      <c r="C13" s="97" t="str">
        <f>+'4 MAPA CALOR INHERENTE'!I12</f>
        <v xml:space="preserve">                   </v>
      </c>
      <c r="D13" s="97" t="str">
        <f>+'4 MAPA CALOR INHERENTE'!J12</f>
        <v xml:space="preserve">                   </v>
      </c>
      <c r="E13" s="93" t="str">
        <f>+'4 MAPA CALOR INHERENTE'!K12</f>
        <v xml:space="preserve">                   </v>
      </c>
      <c r="F13" s="93" t="str">
        <f>+'4 MAPA CALOR INHERENTE'!L12</f>
        <v xml:space="preserve">                   </v>
      </c>
      <c r="G13" s="94" t="str">
        <f>+'4 MAPA CALOR INHERENTE'!M12</f>
        <v xml:space="preserve">                   </v>
      </c>
      <c r="H13" s="92"/>
      <c r="I13" s="400"/>
      <c r="J13" s="83" t="s">
        <v>46</v>
      </c>
      <c r="K13" s="97" t="str">
        <f>+'6 MAPA CALOR RESIDUAL'!K12</f>
        <v xml:space="preserve">                   </v>
      </c>
      <c r="L13" s="97" t="str">
        <f>+'6 MAPA CALOR RESIDUAL'!L12</f>
        <v xml:space="preserve">                   </v>
      </c>
      <c r="M13" s="93" t="str">
        <f>+'6 MAPA CALOR RESIDUAL'!M12</f>
        <v xml:space="preserve">                   </v>
      </c>
      <c r="N13" s="93" t="str">
        <f>+'6 MAPA CALOR RESIDUAL'!N12</f>
        <v xml:space="preserve">                   </v>
      </c>
      <c r="O13" s="94" t="str">
        <f>+'6 MAPA CALOR RESIDUAL'!O12</f>
        <v xml:space="preserve">                   </v>
      </c>
      <c r="P13" s="92"/>
      <c r="Q13" s="452"/>
      <c r="R13" s="95">
        <v>0.8</v>
      </c>
      <c r="S13" s="86" t="s">
        <v>46</v>
      </c>
      <c r="T13" s="97" t="s">
        <v>5</v>
      </c>
      <c r="U13" s="97" t="s">
        <v>5</v>
      </c>
      <c r="V13" s="93" t="s">
        <v>70</v>
      </c>
      <c r="W13" s="93" t="s">
        <v>70</v>
      </c>
      <c r="X13" s="94" t="s">
        <v>69</v>
      </c>
      <c r="AA13" s="76"/>
      <c r="AB13" s="76"/>
      <c r="AC13" s="88"/>
      <c r="AD13" s="98"/>
      <c r="AE13" s="99"/>
      <c r="AF13" s="96"/>
      <c r="AG13" s="96"/>
      <c r="AH13" s="96"/>
      <c r="AI13" s="96"/>
      <c r="AJ13" s="96"/>
      <c r="AK13" s="88"/>
      <c r="AL13" s="88"/>
    </row>
    <row r="14" spans="1:38" ht="55.5" customHeight="1" x14ac:dyDescent="0.2">
      <c r="A14" s="400"/>
      <c r="B14" s="83" t="s">
        <v>44</v>
      </c>
      <c r="C14" s="97" t="str">
        <f>+'4 MAPA CALOR INHERENTE'!I13</f>
        <v xml:space="preserve">                   </v>
      </c>
      <c r="D14" s="97" t="str">
        <f>+'4 MAPA CALOR INHERENTE'!J13</f>
        <v xml:space="preserve">                   </v>
      </c>
      <c r="E14" s="97" t="str">
        <f>+'4 MAPA CALOR INHERENTE'!K13</f>
        <v xml:space="preserve">                   </v>
      </c>
      <c r="F14" s="93" t="str">
        <f>+'4 MAPA CALOR INHERENTE'!L13</f>
        <v xml:space="preserve">                   </v>
      </c>
      <c r="G14" s="94" t="str">
        <f>+'4 MAPA CALOR INHERENTE'!M13</f>
        <v xml:space="preserve">                   </v>
      </c>
      <c r="H14" s="92"/>
      <c r="I14" s="400"/>
      <c r="J14" s="83" t="s">
        <v>44</v>
      </c>
      <c r="K14" s="97" t="str">
        <f>+'6 MAPA CALOR RESIDUAL'!K13</f>
        <v xml:space="preserve">                   </v>
      </c>
      <c r="L14" s="97" t="str">
        <f>+'6 MAPA CALOR RESIDUAL'!L13</f>
        <v xml:space="preserve">                   </v>
      </c>
      <c r="M14" s="97" t="str">
        <f>+'6 MAPA CALOR RESIDUAL'!M13</f>
        <v xml:space="preserve">                   </v>
      </c>
      <c r="N14" s="93" t="str">
        <f>+'6 MAPA CALOR RESIDUAL'!N13</f>
        <v xml:space="preserve">                   </v>
      </c>
      <c r="O14" s="94" t="str">
        <f>+'6 MAPA CALOR RESIDUAL'!O13</f>
        <v xml:space="preserve">                   </v>
      </c>
      <c r="P14" s="92"/>
      <c r="Q14" s="452"/>
      <c r="R14" s="95">
        <v>0.6</v>
      </c>
      <c r="S14" s="86" t="s">
        <v>44</v>
      </c>
      <c r="T14" s="97" t="s">
        <v>5</v>
      </c>
      <c r="U14" s="97" t="s">
        <v>5</v>
      </c>
      <c r="V14" s="97" t="s">
        <v>5</v>
      </c>
      <c r="W14" s="93" t="s">
        <v>70</v>
      </c>
      <c r="X14" s="94" t="s">
        <v>69</v>
      </c>
      <c r="AA14" s="76"/>
      <c r="AB14" s="76"/>
      <c r="AC14" s="88"/>
      <c r="AD14" s="98"/>
      <c r="AE14" s="99"/>
      <c r="AF14" s="96"/>
      <c r="AG14" s="96"/>
      <c r="AH14" s="96"/>
      <c r="AI14" s="96"/>
      <c r="AJ14" s="100"/>
      <c r="AK14" s="88"/>
      <c r="AL14" s="88"/>
    </row>
    <row r="15" spans="1:38" ht="55.5" customHeight="1" x14ac:dyDescent="0.2">
      <c r="A15" s="400"/>
      <c r="B15" s="83" t="s">
        <v>42</v>
      </c>
      <c r="C15" s="101" t="str">
        <f>+'4 MAPA CALOR INHERENTE'!I14</f>
        <v xml:space="preserve">                   </v>
      </c>
      <c r="D15" s="97" t="str">
        <f>+'4 MAPA CALOR INHERENTE'!J14</f>
        <v xml:space="preserve">                   </v>
      </c>
      <c r="E15" s="97" t="str">
        <f>+'4 MAPA CALOR INHERENTE'!K14</f>
        <v xml:space="preserve">                   </v>
      </c>
      <c r="F15" s="93" t="str">
        <f>+'4 MAPA CALOR INHERENTE'!L14</f>
        <v xml:space="preserve">                   </v>
      </c>
      <c r="G15" s="94" t="str">
        <f>+'4 MAPA CALOR INHERENTE'!M14</f>
        <v xml:space="preserve">                   </v>
      </c>
      <c r="H15" s="92"/>
      <c r="I15" s="400"/>
      <c r="J15" s="83" t="s">
        <v>42</v>
      </c>
      <c r="K15" s="101" t="str">
        <f>+'6 MAPA CALOR RESIDUAL'!K14</f>
        <v xml:space="preserve">                   </v>
      </c>
      <c r="L15" s="97" t="str">
        <f>+'6 MAPA CALOR RESIDUAL'!L14</f>
        <v xml:space="preserve">                   </v>
      </c>
      <c r="M15" s="97" t="str">
        <f>+'6 MAPA CALOR RESIDUAL'!M14</f>
        <v xml:space="preserve">                   </v>
      </c>
      <c r="N15" s="93" t="str">
        <f>+'6 MAPA CALOR RESIDUAL'!N14</f>
        <v xml:space="preserve">                   </v>
      </c>
      <c r="O15" s="94" t="str">
        <f>+'6 MAPA CALOR RESIDUAL'!O14</f>
        <v xml:space="preserve">                   </v>
      </c>
      <c r="P15" s="92"/>
      <c r="Q15" s="452"/>
      <c r="R15" s="95">
        <v>0.4</v>
      </c>
      <c r="S15" s="86" t="s">
        <v>42</v>
      </c>
      <c r="T15" s="101" t="s">
        <v>71</v>
      </c>
      <c r="U15" s="97" t="s">
        <v>5</v>
      </c>
      <c r="V15" s="97" t="s">
        <v>5</v>
      </c>
      <c r="W15" s="93" t="s">
        <v>70</v>
      </c>
      <c r="X15" s="94" t="s">
        <v>69</v>
      </c>
      <c r="AA15" s="76"/>
      <c r="AB15" s="76"/>
      <c r="AC15" s="88"/>
      <c r="AD15" s="98"/>
      <c r="AE15" s="99"/>
      <c r="AF15" s="96"/>
      <c r="AG15" s="96"/>
      <c r="AH15" s="96"/>
      <c r="AI15" s="100"/>
      <c r="AJ15" s="96"/>
      <c r="AK15" s="88"/>
      <c r="AL15" s="88"/>
    </row>
    <row r="16" spans="1:38" ht="55.5" customHeight="1" thickBot="1" x14ac:dyDescent="0.25">
      <c r="A16" s="401"/>
      <c r="B16" s="102" t="s">
        <v>40</v>
      </c>
      <c r="C16" s="103" t="str">
        <f>+'4 MAPA CALOR INHERENTE'!I15</f>
        <v xml:space="preserve">R1  R3 R4 R5 R6              </v>
      </c>
      <c r="D16" s="103" t="str">
        <f>+'4 MAPA CALOR INHERENTE'!J15</f>
        <v xml:space="preserve">                   </v>
      </c>
      <c r="E16" s="104" t="str">
        <f>+'4 MAPA CALOR INHERENTE'!K15</f>
        <v xml:space="preserve"> R2     R7             </v>
      </c>
      <c r="F16" s="105" t="str">
        <f>+'4 MAPA CALOR INHERENTE'!L15</f>
        <v xml:space="preserve">                   </v>
      </c>
      <c r="G16" s="106" t="str">
        <f>+'4 MAPA CALOR INHERENTE'!M15</f>
        <v xml:space="preserve">                   </v>
      </c>
      <c r="H16" s="92"/>
      <c r="I16" s="401"/>
      <c r="J16" s="102" t="s">
        <v>40</v>
      </c>
      <c r="K16" s="103" t="str">
        <f>+'6 MAPA CALOR RESIDUAL'!K15</f>
        <v xml:space="preserve">R1  R3 R4 R5 R6              </v>
      </c>
      <c r="L16" s="103" t="str">
        <f>+'6 MAPA CALOR RESIDUAL'!L15</f>
        <v xml:space="preserve">                   </v>
      </c>
      <c r="M16" s="104" t="str">
        <f>+'6 MAPA CALOR RESIDUAL'!M15</f>
        <v xml:space="preserve"> R2     R7             </v>
      </c>
      <c r="N16" s="105" t="str">
        <f>+'6 MAPA CALOR RESIDUAL'!N15</f>
        <v xml:space="preserve">                   </v>
      </c>
      <c r="O16" s="106" t="str">
        <f>+'6 MAPA CALOR RESIDUAL'!O15</f>
        <v xml:space="preserve">                   </v>
      </c>
      <c r="P16" s="92"/>
      <c r="Q16" s="452"/>
      <c r="R16" s="107">
        <v>0.2</v>
      </c>
      <c r="S16" s="108" t="s">
        <v>40</v>
      </c>
      <c r="T16" s="103" t="s">
        <v>71</v>
      </c>
      <c r="U16" s="103" t="s">
        <v>71</v>
      </c>
      <c r="V16" s="104" t="s">
        <v>5</v>
      </c>
      <c r="W16" s="105" t="s">
        <v>70</v>
      </c>
      <c r="X16" s="106" t="s">
        <v>69</v>
      </c>
      <c r="AA16" s="76"/>
      <c r="AB16" s="76"/>
      <c r="AC16" s="88"/>
      <c r="AD16" s="98"/>
      <c r="AE16" s="99"/>
      <c r="AF16" s="96"/>
      <c r="AG16" s="96"/>
      <c r="AH16" s="96"/>
      <c r="AI16" s="109"/>
      <c r="AJ16" s="96"/>
      <c r="AK16" s="88"/>
      <c r="AL16" s="88"/>
    </row>
    <row r="17" spans="1:38" x14ac:dyDescent="0.2">
      <c r="A17" s="77"/>
      <c r="B17" s="92"/>
      <c r="C17" s="181"/>
      <c r="D17" s="182"/>
      <c r="E17" s="183"/>
      <c r="F17" s="183"/>
      <c r="G17" s="92"/>
      <c r="H17" s="92"/>
      <c r="I17" s="92"/>
      <c r="J17" s="92"/>
      <c r="K17" s="92"/>
      <c r="L17" s="92"/>
      <c r="M17" s="92"/>
      <c r="N17" s="92"/>
      <c r="O17" s="92"/>
      <c r="P17" s="92"/>
      <c r="AA17" s="76"/>
      <c r="AB17" s="76"/>
      <c r="AC17" s="88"/>
      <c r="AD17" s="98"/>
      <c r="AE17" s="99"/>
      <c r="AF17" s="96"/>
      <c r="AG17" s="96"/>
      <c r="AH17" s="96"/>
      <c r="AI17" s="96"/>
      <c r="AJ17" s="96"/>
      <c r="AK17" s="88"/>
      <c r="AL17" s="88"/>
    </row>
    <row r="18" spans="1:38" ht="25.5" x14ac:dyDescent="0.2">
      <c r="A18" s="77"/>
      <c r="B18" s="92"/>
      <c r="C18" s="181"/>
      <c r="D18" s="182"/>
      <c r="E18" s="183"/>
      <c r="F18" s="183"/>
      <c r="G18" s="92"/>
      <c r="H18" s="92"/>
      <c r="I18" s="92"/>
      <c r="J18" s="92"/>
      <c r="K18" s="92"/>
      <c r="L18" s="92"/>
      <c r="M18" s="92"/>
      <c r="N18" s="92"/>
      <c r="O18" s="92"/>
      <c r="P18" s="92"/>
      <c r="T18" s="80" t="s">
        <v>73</v>
      </c>
      <c r="V18" s="76"/>
      <c r="W18" s="76"/>
      <c r="X18" s="76"/>
      <c r="Y18" s="76"/>
      <c r="Z18" s="76"/>
      <c r="AA18" s="76"/>
      <c r="AB18" s="76"/>
      <c r="AC18" s="88"/>
      <c r="AD18" s="98"/>
      <c r="AE18" s="88"/>
      <c r="AF18" s="99"/>
      <c r="AG18" s="99"/>
      <c r="AH18" s="99"/>
      <c r="AI18" s="99"/>
      <c r="AJ18" s="99"/>
      <c r="AK18" s="88"/>
      <c r="AL18" s="88"/>
    </row>
    <row r="19" spans="1:38" ht="13.15" x14ac:dyDescent="0.25">
      <c r="A19" s="77"/>
      <c r="B19" s="92"/>
      <c r="C19" s="181"/>
      <c r="D19" s="182"/>
      <c r="E19" s="183"/>
      <c r="F19" s="183"/>
      <c r="G19" s="92"/>
      <c r="H19" s="92"/>
      <c r="I19" s="92"/>
      <c r="J19" s="92"/>
      <c r="K19" s="92"/>
      <c r="L19" s="92"/>
      <c r="M19" s="92"/>
      <c r="N19" s="92"/>
      <c r="O19" s="92"/>
      <c r="P19" s="92"/>
      <c r="T19" s="110" t="s">
        <v>69</v>
      </c>
      <c r="V19" s="76"/>
      <c r="W19" s="76"/>
      <c r="X19" s="76"/>
      <c r="Y19" s="76"/>
      <c r="Z19" s="76"/>
      <c r="AA19" s="76"/>
      <c r="AB19" s="76"/>
      <c r="AC19" s="88"/>
      <c r="AD19" s="88"/>
      <c r="AE19" s="88"/>
      <c r="AF19" s="96"/>
      <c r="AG19" s="96"/>
      <c r="AH19" s="96"/>
      <c r="AI19" s="96"/>
      <c r="AJ19" s="96"/>
      <c r="AK19" s="88"/>
      <c r="AL19" s="88"/>
    </row>
    <row r="20" spans="1:38" ht="13.15" x14ac:dyDescent="0.25">
      <c r="A20" s="77"/>
      <c r="B20" s="92"/>
      <c r="C20" s="181"/>
      <c r="D20" s="182"/>
      <c r="E20" s="183"/>
      <c r="F20" s="183"/>
      <c r="G20" s="92"/>
      <c r="H20" s="92"/>
      <c r="I20" s="92"/>
      <c r="J20" s="92"/>
      <c r="K20" s="92"/>
      <c r="L20" s="92"/>
      <c r="M20" s="92"/>
      <c r="N20" s="92"/>
      <c r="O20" s="92"/>
      <c r="P20" s="92"/>
      <c r="T20" s="93" t="s">
        <v>70</v>
      </c>
      <c r="U20" s="76"/>
      <c r="V20" s="76"/>
      <c r="W20" s="76"/>
      <c r="X20" s="76"/>
      <c r="Y20" s="76"/>
      <c r="Z20" s="76"/>
      <c r="AA20" s="76"/>
      <c r="AB20" s="76"/>
      <c r="AC20" s="88"/>
      <c r="AD20" s="88"/>
      <c r="AE20" s="88"/>
      <c r="AF20" s="96"/>
      <c r="AG20" s="96"/>
      <c r="AH20" s="96"/>
      <c r="AI20" s="96"/>
      <c r="AJ20" s="96"/>
      <c r="AK20" s="88"/>
      <c r="AL20" s="88"/>
    </row>
    <row r="21" spans="1:38" ht="13.15" x14ac:dyDescent="0.25">
      <c r="A21" s="77"/>
      <c r="B21" s="92"/>
      <c r="C21" s="181"/>
      <c r="D21" s="182"/>
      <c r="E21" s="183"/>
      <c r="F21" s="183"/>
      <c r="G21" s="92"/>
      <c r="H21" s="92"/>
      <c r="I21" s="92"/>
      <c r="J21" s="92"/>
      <c r="K21" s="92"/>
      <c r="L21" s="92"/>
      <c r="M21" s="92"/>
      <c r="N21" s="92"/>
      <c r="O21" s="92"/>
      <c r="P21" s="92"/>
      <c r="S21" s="111"/>
      <c r="T21" s="97" t="s">
        <v>5</v>
      </c>
      <c r="U21" s="111"/>
      <c r="V21" s="111"/>
      <c r="W21" s="111"/>
      <c r="X21" s="111"/>
      <c r="Y21" s="111"/>
      <c r="Z21" s="111"/>
      <c r="AA21" s="111"/>
      <c r="AB21" s="111"/>
      <c r="AC21" s="88"/>
      <c r="AD21" s="88"/>
      <c r="AE21" s="112"/>
      <c r="AF21" s="112"/>
      <c r="AG21" s="112"/>
      <c r="AH21" s="112"/>
      <c r="AI21" s="112"/>
      <c r="AJ21" s="112"/>
      <c r="AK21" s="88"/>
      <c r="AL21" s="88"/>
    </row>
    <row r="22" spans="1:38" ht="13.15" x14ac:dyDescent="0.25">
      <c r="A22" s="77"/>
      <c r="B22" s="92"/>
      <c r="C22" s="181"/>
      <c r="D22" s="182"/>
      <c r="E22" s="183"/>
      <c r="F22" s="183"/>
      <c r="G22" s="92"/>
      <c r="H22" s="92"/>
      <c r="I22" s="92"/>
      <c r="J22" s="92"/>
      <c r="K22" s="92"/>
      <c r="L22" s="92"/>
      <c r="M22" s="92"/>
      <c r="N22" s="92"/>
      <c r="O22" s="92"/>
      <c r="P22" s="92"/>
      <c r="S22" s="111"/>
      <c r="T22" s="101" t="s">
        <v>71</v>
      </c>
      <c r="AA22" s="111"/>
      <c r="AB22" s="111"/>
      <c r="AC22" s="88"/>
      <c r="AD22" s="88"/>
      <c r="AE22" s="88"/>
      <c r="AF22" s="96"/>
      <c r="AG22" s="96"/>
      <c r="AH22" s="96"/>
      <c r="AI22" s="96"/>
      <c r="AJ22" s="96"/>
      <c r="AK22" s="88"/>
      <c r="AL22" s="88"/>
    </row>
    <row r="23" spans="1:38" ht="13.15" x14ac:dyDescent="0.25">
      <c r="A23" s="77"/>
      <c r="B23" s="92"/>
      <c r="C23" s="181"/>
      <c r="D23" s="182"/>
      <c r="E23" s="183"/>
      <c r="F23" s="183"/>
      <c r="G23" s="92"/>
      <c r="H23" s="92"/>
      <c r="I23" s="92"/>
      <c r="J23" s="92"/>
      <c r="K23" s="92"/>
      <c r="L23" s="92"/>
      <c r="M23" s="92"/>
      <c r="N23" s="92"/>
      <c r="O23" s="92"/>
      <c r="P23" s="92"/>
      <c r="Q23" s="113"/>
      <c r="R23" s="113"/>
      <c r="S23" s="111"/>
      <c r="AA23" s="111"/>
      <c r="AB23" s="111"/>
      <c r="AC23" s="88"/>
      <c r="AD23" s="88"/>
      <c r="AE23" s="88"/>
      <c r="AF23" s="96"/>
      <c r="AG23" s="96"/>
      <c r="AH23" s="96"/>
      <c r="AI23" s="96"/>
      <c r="AJ23" s="96"/>
      <c r="AK23" s="88"/>
      <c r="AL23" s="88"/>
    </row>
    <row r="24" spans="1:38" ht="13.15" x14ac:dyDescent="0.25">
      <c r="A24" s="77"/>
      <c r="B24" s="92"/>
      <c r="C24" s="181"/>
      <c r="D24" s="182"/>
      <c r="E24" s="183"/>
      <c r="F24" s="183"/>
      <c r="G24" s="92"/>
      <c r="H24" s="92"/>
      <c r="I24" s="92"/>
      <c r="J24" s="92"/>
      <c r="K24" s="92"/>
      <c r="L24" s="92"/>
      <c r="M24" s="92"/>
      <c r="N24" s="92"/>
      <c r="O24" s="92"/>
      <c r="P24" s="92"/>
      <c r="Q24" s="113"/>
      <c r="R24" s="113"/>
      <c r="S24" s="114"/>
      <c r="AA24" s="111"/>
      <c r="AB24" s="111"/>
      <c r="AC24" s="88"/>
      <c r="AD24" s="109"/>
      <c r="AE24" s="109"/>
      <c r="AF24" s="109"/>
      <c r="AG24" s="109"/>
      <c r="AH24" s="109"/>
      <c r="AI24" s="109"/>
      <c r="AJ24" s="96"/>
      <c r="AK24" s="88"/>
      <c r="AL24" s="88"/>
    </row>
    <row r="25" spans="1:38" ht="13.15" x14ac:dyDescent="0.25">
      <c r="A25" s="77"/>
      <c r="B25" s="92"/>
      <c r="C25" s="181"/>
      <c r="D25" s="182"/>
      <c r="E25" s="183"/>
      <c r="F25" s="183"/>
      <c r="G25" s="92"/>
      <c r="H25" s="92"/>
      <c r="I25" s="92"/>
      <c r="J25" s="92"/>
      <c r="K25" s="92"/>
      <c r="L25" s="92"/>
      <c r="M25" s="92"/>
      <c r="N25" s="92"/>
      <c r="O25" s="92"/>
      <c r="P25" s="92"/>
      <c r="Q25" s="113"/>
      <c r="R25" s="113"/>
      <c r="AC25" s="88"/>
      <c r="AD25" s="115"/>
      <c r="AE25" s="115"/>
      <c r="AF25" s="115"/>
      <c r="AG25" s="115"/>
      <c r="AH25" s="115"/>
      <c r="AI25" s="115"/>
      <c r="AJ25" s="96"/>
      <c r="AK25" s="88"/>
      <c r="AL25" s="88"/>
    </row>
    <row r="26" spans="1:38" ht="13.15" x14ac:dyDescent="0.25">
      <c r="A26" s="77"/>
      <c r="B26" s="92"/>
      <c r="C26" s="181"/>
      <c r="D26" s="182"/>
      <c r="E26" s="183"/>
      <c r="F26" s="183"/>
      <c r="G26" s="92"/>
      <c r="H26" s="92"/>
      <c r="I26" s="92"/>
      <c r="J26" s="92"/>
      <c r="K26" s="92"/>
      <c r="L26" s="92"/>
      <c r="M26" s="92"/>
      <c r="N26" s="92"/>
      <c r="O26" s="92"/>
      <c r="P26" s="92"/>
      <c r="Q26" s="113"/>
      <c r="R26" s="113"/>
      <c r="AC26" s="88"/>
      <c r="AD26" s="109"/>
      <c r="AE26" s="109"/>
      <c r="AF26" s="109"/>
      <c r="AG26" s="109"/>
      <c r="AH26" s="109"/>
      <c r="AI26" s="109"/>
      <c r="AJ26" s="96"/>
      <c r="AK26" s="88"/>
      <c r="AL26" s="88"/>
    </row>
    <row r="27" spans="1:38" x14ac:dyDescent="0.2">
      <c r="A27" s="77"/>
      <c r="B27" s="92"/>
      <c r="C27" s="181"/>
      <c r="D27" s="182"/>
      <c r="E27" s="183"/>
      <c r="F27" s="183"/>
      <c r="G27" s="92"/>
      <c r="H27" s="92"/>
      <c r="I27" s="92"/>
      <c r="J27" s="92"/>
      <c r="K27" s="92"/>
      <c r="L27" s="92"/>
      <c r="M27" s="92"/>
      <c r="N27" s="92"/>
      <c r="O27" s="92"/>
      <c r="P27" s="92"/>
      <c r="AC27" s="88"/>
      <c r="AD27" s="109"/>
      <c r="AE27" s="109"/>
      <c r="AF27" s="109"/>
      <c r="AG27" s="109"/>
      <c r="AH27" s="109"/>
      <c r="AI27" s="109"/>
      <c r="AJ27" s="96"/>
      <c r="AK27" s="88"/>
      <c r="AL27" s="88"/>
    </row>
    <row r="28" spans="1:38" x14ac:dyDescent="0.25">
      <c r="A28" s="77"/>
      <c r="B28" s="92"/>
      <c r="C28" s="181"/>
      <c r="D28" s="182"/>
      <c r="E28" s="183"/>
      <c r="F28" s="183"/>
      <c r="G28" s="92"/>
      <c r="H28" s="92"/>
      <c r="I28" s="92"/>
      <c r="J28" s="92"/>
      <c r="K28" s="92"/>
      <c r="L28" s="92"/>
      <c r="M28" s="92"/>
      <c r="N28" s="92"/>
      <c r="O28" s="92"/>
      <c r="P28" s="92"/>
    </row>
    <row r="29" spans="1:38" x14ac:dyDescent="0.25">
      <c r="A29" s="77"/>
      <c r="B29" s="92"/>
      <c r="C29" s="181"/>
      <c r="D29" s="182"/>
      <c r="E29" s="183"/>
      <c r="F29" s="183"/>
      <c r="G29" s="92"/>
      <c r="H29" s="92"/>
      <c r="I29" s="92"/>
      <c r="J29" s="92"/>
      <c r="K29" s="92"/>
      <c r="L29" s="92"/>
      <c r="M29" s="92"/>
      <c r="N29" s="92"/>
      <c r="O29" s="92"/>
      <c r="P29" s="92"/>
    </row>
    <row r="30" spans="1:38" x14ac:dyDescent="0.25">
      <c r="A30" s="77"/>
      <c r="B30" s="92"/>
      <c r="C30" s="181"/>
      <c r="D30" s="182"/>
      <c r="E30" s="183"/>
      <c r="F30" s="183"/>
      <c r="G30" s="92"/>
      <c r="H30" s="92"/>
      <c r="I30" s="92"/>
      <c r="J30" s="92"/>
      <c r="K30" s="92"/>
      <c r="L30" s="92"/>
      <c r="M30" s="92"/>
      <c r="N30" s="92"/>
      <c r="O30" s="92"/>
      <c r="P30" s="92"/>
    </row>
    <row r="31" spans="1:38" x14ac:dyDescent="0.25">
      <c r="A31" s="77"/>
      <c r="B31" s="92"/>
      <c r="C31" s="181"/>
      <c r="D31" s="182"/>
      <c r="E31" s="183"/>
      <c r="F31" s="183"/>
      <c r="G31" s="92"/>
      <c r="H31" s="92"/>
      <c r="I31" s="92"/>
      <c r="J31" s="92"/>
      <c r="K31" s="92"/>
      <c r="L31" s="92"/>
      <c r="M31" s="92"/>
      <c r="N31" s="92"/>
      <c r="O31" s="92"/>
      <c r="P31" s="92"/>
    </row>
    <row r="32" spans="1:38" ht="14.45" customHeight="1" x14ac:dyDescent="0.25">
      <c r="B32" s="72"/>
      <c r="D32" s="72"/>
      <c r="G32" s="72"/>
      <c r="H32" s="72"/>
      <c r="I32" s="72"/>
      <c r="J32" s="72"/>
      <c r="K32" s="72"/>
      <c r="L32" s="72"/>
      <c r="M32" s="72"/>
      <c r="N32" s="72"/>
      <c r="O32" s="72"/>
      <c r="P32" s="72"/>
      <c r="AA32" s="77"/>
      <c r="AB32" s="77"/>
      <c r="AC32" s="77"/>
      <c r="AD32" s="77"/>
      <c r="AE32" s="77"/>
      <c r="AF32" s="72"/>
      <c r="AG32" s="72"/>
      <c r="AH32" s="72"/>
      <c r="AI32" s="72"/>
      <c r="AJ32" s="72"/>
    </row>
    <row r="33" spans="3:31" s="72" customFormat="1" ht="39" customHeight="1" x14ac:dyDescent="0.25">
      <c r="C33" s="77"/>
      <c r="E33" s="121"/>
      <c r="F33" s="121"/>
      <c r="AA33" s="77"/>
      <c r="AB33" s="77"/>
      <c r="AC33" s="77"/>
      <c r="AD33" s="77"/>
      <c r="AE33" s="77"/>
    </row>
    <row r="34" spans="3:31" s="72" customFormat="1" ht="19.5" customHeight="1" x14ac:dyDescent="0.25">
      <c r="C34" s="77"/>
      <c r="E34" s="121"/>
      <c r="F34" s="121"/>
      <c r="AA34" s="77"/>
      <c r="AB34" s="77"/>
      <c r="AC34" s="77"/>
      <c r="AD34" s="77"/>
      <c r="AE34" s="77"/>
    </row>
    <row r="35" spans="3:31" s="72" customFormat="1" ht="19.5" customHeight="1" x14ac:dyDescent="0.25">
      <c r="C35" s="77"/>
      <c r="E35" s="121"/>
      <c r="F35" s="121"/>
      <c r="AA35" s="77"/>
      <c r="AB35" s="77"/>
      <c r="AC35" s="77"/>
      <c r="AD35" s="77"/>
      <c r="AE35" s="77"/>
    </row>
    <row r="36" spans="3:31" s="72" customFormat="1" ht="19.5" customHeight="1" x14ac:dyDescent="0.25">
      <c r="C36" s="77"/>
      <c r="E36" s="121"/>
      <c r="F36" s="121"/>
      <c r="AA36" s="77"/>
      <c r="AB36" s="77"/>
      <c r="AC36" s="77"/>
      <c r="AD36" s="77"/>
      <c r="AE36" s="77"/>
    </row>
    <row r="37" spans="3:31" s="72" customFormat="1" ht="19.5" customHeight="1" x14ac:dyDescent="0.25">
      <c r="C37" s="77"/>
      <c r="E37" s="121"/>
      <c r="F37" s="121"/>
      <c r="AA37" s="77"/>
      <c r="AB37" s="77"/>
      <c r="AC37" s="77"/>
      <c r="AD37" s="77"/>
      <c r="AE37" s="77"/>
    </row>
    <row r="38" spans="3:31" s="72" customFormat="1" ht="19.5" customHeight="1" x14ac:dyDescent="0.25">
      <c r="C38" s="77"/>
      <c r="E38" s="121"/>
      <c r="F38" s="121"/>
      <c r="AA38" s="77"/>
      <c r="AB38" s="77"/>
      <c r="AC38" s="77"/>
      <c r="AD38" s="77"/>
      <c r="AE38" s="77"/>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tabSelected="1" view="pageBreakPreview" topLeftCell="Q3" zoomScale="84" zoomScaleNormal="70" zoomScaleSheetLayoutView="84" workbookViewId="0">
      <selection activeCell="Y11" sqref="Y11"/>
    </sheetView>
  </sheetViews>
  <sheetFormatPr baseColWidth="10" defaultColWidth="14.28515625" defaultRowHeight="12.75" x14ac:dyDescent="0.25"/>
  <cols>
    <col min="1" max="1" width="11.140625" style="72" customWidth="1" collapsed="1"/>
    <col min="2" max="2" width="23.7109375" style="77" customWidth="1" collapsed="1"/>
    <col min="3" max="3" width="15.140625" style="77" customWidth="1" collapsed="1"/>
    <col min="4" max="4" width="14.140625" style="77" customWidth="1" collapsed="1"/>
    <col min="5" max="5" width="15.28515625" style="121" customWidth="1" collapsed="1"/>
    <col min="6" max="6" width="13.7109375" style="121" customWidth="1" collapsed="1"/>
    <col min="7" max="7" width="12.5703125" style="77" customWidth="1" collapsed="1"/>
    <col min="8" max="8" width="15.42578125" style="77" customWidth="1" collapsed="1"/>
    <col min="9" max="9" width="13" style="77" customWidth="1" collapsed="1"/>
    <col min="10" max="10" width="14.5703125" style="121" customWidth="1" collapsed="1"/>
    <col min="11" max="11" width="10.140625" style="121" customWidth="1" collapsed="1"/>
    <col min="12" max="12" width="12.140625" style="77" customWidth="1" collapsed="1"/>
    <col min="13" max="13" width="16.85546875" style="77" customWidth="1" collapsed="1"/>
    <col min="14" max="16" width="16.5703125" style="77" customWidth="1" collapsed="1"/>
    <col min="17" max="17" width="29.85546875" style="77" customWidth="1" collapsed="1"/>
    <col min="18" max="18" width="20.85546875" style="77" customWidth="1" collapsed="1"/>
    <col min="19" max="19" width="12.5703125" style="127" customWidth="1" collapsed="1"/>
    <col min="20" max="20" width="13.5703125" style="127" customWidth="1" collapsed="1"/>
    <col min="21" max="22" width="20.42578125" style="77" customWidth="1" collapsed="1"/>
    <col min="23" max="23" width="20.42578125" style="77" hidden="1" customWidth="1" collapsed="1"/>
    <col min="24" max="25" width="30.7109375" style="77" customWidth="1" collapsed="1"/>
    <col min="26" max="26" width="18" style="77" customWidth="1" collapsed="1"/>
    <col min="27" max="28" width="15.42578125" style="77" customWidth="1" collapsed="1"/>
    <col min="29" max="29" width="4.85546875" style="72" customWidth="1" collapsed="1"/>
    <col min="30" max="30" width="5.42578125" style="72" bestFit="1" customWidth="1" collapsed="1"/>
    <col min="31" max="32" width="14" style="72" customWidth="1" collapsed="1"/>
    <col min="33" max="33" width="18.5703125" style="72" customWidth="1" collapsed="1"/>
    <col min="34" max="34" width="19.5703125" style="72" customWidth="1" collapsed="1"/>
    <col min="35" max="35" width="14" style="72" customWidth="1" collapsed="1"/>
    <col min="36" max="36" width="18.7109375" style="72" customWidth="1" collapsed="1"/>
    <col min="37" max="41" width="11.42578125" style="72" customWidth="1" collapsed="1"/>
    <col min="42" max="42" width="5.5703125" style="72" bestFit="1" customWidth="1" collapsed="1"/>
    <col min="43" max="43" width="26.85546875" style="72" customWidth="1" collapsed="1"/>
    <col min="44" max="48" width="22.85546875" style="77" customWidth="1" collapsed="1"/>
    <col min="49" max="49" width="23.42578125" style="72" customWidth="1" collapsed="1"/>
    <col min="50" max="277" width="11.42578125" style="72" customWidth="1" collapsed="1"/>
    <col min="278" max="278" width="12.7109375" style="72" customWidth="1" collapsed="1"/>
    <col min="279" max="279" width="47" style="72" customWidth="1" collapsed="1"/>
    <col min="280" max="280" width="35" style="72" customWidth="1" collapsed="1"/>
    <col min="281" max="16384" width="14.28515625" style="72" collapsed="1"/>
  </cols>
  <sheetData>
    <row r="1" spans="1:50" ht="23.25" customHeight="1" x14ac:dyDescent="0.25">
      <c r="A1" s="405"/>
      <c r="B1" s="396" t="str">
        <f>+'2 CONTEXTO E IDENTIFICACIÓN'!B1</f>
        <v>MAPA RIESGOS OPERATIVOS  POR PROCESOS</v>
      </c>
      <c r="C1" s="396"/>
      <c r="D1" s="396"/>
      <c r="E1" s="396"/>
      <c r="F1" s="396"/>
      <c r="G1" s="396"/>
      <c r="H1" s="396"/>
      <c r="I1" s="396"/>
      <c r="J1" s="396"/>
      <c r="K1" s="396"/>
      <c r="L1" s="396"/>
      <c r="M1" s="396"/>
      <c r="N1" s="396"/>
      <c r="O1" s="396"/>
      <c r="P1" s="396"/>
      <c r="Q1" s="396"/>
      <c r="R1" s="396"/>
      <c r="S1" s="396"/>
      <c r="T1" s="396"/>
      <c r="U1" s="396"/>
      <c r="V1" s="396"/>
      <c r="W1" s="396"/>
      <c r="X1" s="396"/>
      <c r="Y1" s="393" t="str">
        <f>+'2 CONTEXTO E IDENTIFICACIÓN'!I1</f>
        <v xml:space="preserve">Código: </v>
      </c>
      <c r="Z1" s="393"/>
    </row>
    <row r="2" spans="1:50" ht="23.25" customHeight="1" x14ac:dyDescent="0.25">
      <c r="A2" s="405"/>
      <c r="B2" s="396"/>
      <c r="C2" s="396"/>
      <c r="D2" s="396"/>
      <c r="E2" s="396"/>
      <c r="F2" s="396"/>
      <c r="G2" s="396"/>
      <c r="H2" s="396"/>
      <c r="I2" s="396"/>
      <c r="J2" s="396"/>
      <c r="K2" s="396"/>
      <c r="L2" s="396"/>
      <c r="M2" s="396"/>
      <c r="N2" s="396"/>
      <c r="O2" s="396"/>
      <c r="P2" s="396"/>
      <c r="Q2" s="396"/>
      <c r="R2" s="396"/>
      <c r="S2" s="396"/>
      <c r="T2" s="396"/>
      <c r="U2" s="396"/>
      <c r="V2" s="396"/>
      <c r="W2" s="396"/>
      <c r="X2" s="396"/>
      <c r="Y2" s="393" t="str">
        <f>+'2 CONTEXTO E IDENTIFICACIÓN'!I2</f>
        <v xml:space="preserve">Fecha: </v>
      </c>
      <c r="Z2" s="393"/>
    </row>
    <row r="3" spans="1:50" s="60" customFormat="1" ht="23.25" customHeight="1" x14ac:dyDescent="0.2">
      <c r="A3" s="405"/>
      <c r="B3" s="396"/>
      <c r="C3" s="396"/>
      <c r="D3" s="396"/>
      <c r="E3" s="396"/>
      <c r="F3" s="396"/>
      <c r="G3" s="396"/>
      <c r="H3" s="396"/>
      <c r="I3" s="396"/>
      <c r="J3" s="396"/>
      <c r="K3" s="396"/>
      <c r="L3" s="396"/>
      <c r="M3" s="396"/>
      <c r="N3" s="396"/>
      <c r="O3" s="396"/>
      <c r="P3" s="396"/>
      <c r="Q3" s="396"/>
      <c r="R3" s="396"/>
      <c r="S3" s="396"/>
      <c r="T3" s="396"/>
      <c r="U3" s="396"/>
      <c r="V3" s="396"/>
      <c r="W3" s="396"/>
      <c r="X3" s="396"/>
      <c r="Y3" s="393" t="str">
        <f>+'2 CONTEXTO E IDENTIFICACIÓN'!I3</f>
        <v>Versión: 001</v>
      </c>
      <c r="Z3" s="393"/>
      <c r="AR3" s="61"/>
      <c r="AS3" s="61"/>
      <c r="AT3" s="61"/>
      <c r="AU3" s="61"/>
      <c r="AV3" s="61"/>
    </row>
    <row r="4" spans="1:50" s="60" customFormat="1" ht="23.25" customHeight="1" x14ac:dyDescent="0.2">
      <c r="A4" s="406"/>
      <c r="B4" s="396"/>
      <c r="C4" s="396"/>
      <c r="D4" s="396"/>
      <c r="E4" s="396"/>
      <c r="F4" s="396"/>
      <c r="G4" s="396"/>
      <c r="H4" s="396"/>
      <c r="I4" s="396"/>
      <c r="J4" s="396"/>
      <c r="K4" s="396"/>
      <c r="L4" s="396"/>
      <c r="M4" s="396"/>
      <c r="N4" s="396"/>
      <c r="O4" s="396"/>
      <c r="P4" s="396"/>
      <c r="Q4" s="396"/>
      <c r="R4" s="396"/>
      <c r="S4" s="396"/>
      <c r="T4" s="396"/>
      <c r="U4" s="396"/>
      <c r="V4" s="396"/>
      <c r="W4" s="396"/>
      <c r="X4" s="396"/>
      <c r="Y4" s="393" t="str">
        <f>+'2 CONTEXTO E IDENTIFICACIÓN'!I4</f>
        <v>Página:</v>
      </c>
      <c r="Z4" s="393"/>
      <c r="AA4" s="62"/>
      <c r="AB4" s="62"/>
      <c r="AR4" s="61"/>
      <c r="AS4" s="61"/>
      <c r="AT4" s="61"/>
      <c r="AU4" s="61"/>
      <c r="AV4" s="61"/>
    </row>
    <row r="5" spans="1:50" s="60" customFormat="1" ht="13.15" x14ac:dyDescent="0.25">
      <c r="A5" s="64"/>
      <c r="B5" s="62"/>
      <c r="C5" s="202"/>
      <c r="D5" s="202"/>
      <c r="E5" s="116"/>
      <c r="F5" s="77"/>
      <c r="G5" s="77"/>
      <c r="H5" s="77"/>
      <c r="I5" s="77"/>
      <c r="J5" s="116"/>
      <c r="K5" s="116"/>
      <c r="L5" s="62"/>
      <c r="N5" s="62"/>
      <c r="O5" s="62"/>
      <c r="P5" s="62"/>
      <c r="Q5" s="62"/>
      <c r="R5" s="62"/>
      <c r="S5" s="123"/>
      <c r="T5" s="123"/>
      <c r="U5" s="62"/>
      <c r="V5" s="62"/>
      <c r="W5" s="62"/>
      <c r="X5" s="62"/>
      <c r="Y5" s="62"/>
      <c r="Z5" s="62"/>
      <c r="AA5" s="62"/>
      <c r="AB5" s="62"/>
      <c r="AR5" s="61"/>
      <c r="AS5" s="61"/>
      <c r="AT5" s="61"/>
      <c r="AU5" s="61"/>
      <c r="AV5" s="61"/>
    </row>
    <row r="6" spans="1:50" s="60" customFormat="1" ht="15.75" thickBot="1" x14ac:dyDescent="0.25">
      <c r="A6" s="15" t="s">
        <v>139</v>
      </c>
      <c r="B6" s="458" t="str">
        <f>+IF('2 CONTEXTO E IDENTIFICACIÓN'!$B$6="","",'2 CONTEXTO E IDENTIFICACIÓN'!$B$6)</f>
        <v>Peoceso Área Comunicaciones</v>
      </c>
      <c r="C6" s="459"/>
      <c r="D6" s="459"/>
      <c r="E6" s="459"/>
      <c r="F6" s="459"/>
      <c r="G6" s="459"/>
      <c r="H6" s="459"/>
      <c r="I6" s="459"/>
      <c r="J6" s="459"/>
      <c r="K6" s="459"/>
      <c r="L6" s="459"/>
      <c r="M6" s="459"/>
      <c r="N6" s="459"/>
      <c r="O6" s="459"/>
      <c r="P6" s="459"/>
      <c r="Q6" s="459"/>
      <c r="R6" s="459"/>
      <c r="S6" s="459"/>
      <c r="T6" s="459"/>
      <c r="U6" s="459"/>
      <c r="V6" s="459"/>
      <c r="W6" s="459"/>
      <c r="X6" s="459"/>
      <c r="Y6" s="459"/>
      <c r="Z6" s="460"/>
      <c r="AR6" s="61"/>
      <c r="AS6" s="61"/>
      <c r="AT6" s="61"/>
      <c r="AU6" s="61"/>
      <c r="AV6" s="61"/>
    </row>
    <row r="7" spans="1:50" s="60" customFormat="1" ht="13.15" x14ac:dyDescent="0.25">
      <c r="A7" s="117"/>
      <c r="B7" s="117"/>
      <c r="C7" s="117"/>
      <c r="D7" s="117"/>
      <c r="E7" s="44"/>
      <c r="F7" s="117"/>
      <c r="H7" s="62"/>
      <c r="I7" s="62"/>
      <c r="J7" s="44"/>
      <c r="K7" s="117"/>
      <c r="S7" s="122"/>
      <c r="T7" s="122"/>
      <c r="AD7" s="65"/>
      <c r="AE7" s="66"/>
      <c r="AF7" s="464" t="s">
        <v>72</v>
      </c>
      <c r="AG7" s="465"/>
      <c r="AH7" s="465"/>
      <c r="AI7" s="465"/>
      <c r="AJ7" s="466"/>
      <c r="AR7" s="61"/>
      <c r="AS7" s="61"/>
      <c r="AT7" s="61"/>
      <c r="AU7" s="61"/>
      <c r="AV7" s="61"/>
    </row>
    <row r="8" spans="1:50" s="60" customFormat="1" ht="5.45" customHeight="1" x14ac:dyDescent="0.25">
      <c r="A8" s="205"/>
      <c r="B8" s="204"/>
      <c r="C8" s="204"/>
      <c r="D8" s="62"/>
      <c r="E8" s="44"/>
      <c r="F8" s="117"/>
      <c r="H8" s="62"/>
      <c r="I8" s="62"/>
      <c r="J8" s="44"/>
      <c r="K8" s="117"/>
      <c r="S8" s="122"/>
      <c r="T8" s="122"/>
      <c r="AD8" s="215"/>
      <c r="AF8" s="216"/>
      <c r="AG8" s="217"/>
      <c r="AH8" s="217"/>
      <c r="AI8" s="217"/>
      <c r="AJ8" s="218"/>
      <c r="AR8" s="61"/>
      <c r="AS8" s="61"/>
      <c r="AT8" s="61"/>
      <c r="AU8" s="61"/>
      <c r="AV8" s="61"/>
    </row>
    <row r="9" spans="1:50" ht="12.75" customHeight="1" x14ac:dyDescent="0.25">
      <c r="A9" s="118"/>
      <c r="B9" s="118"/>
      <c r="C9" s="118"/>
      <c r="D9" s="118"/>
      <c r="E9" s="397" t="s">
        <v>74</v>
      </c>
      <c r="F9" s="397"/>
      <c r="G9" s="397"/>
      <c r="H9" s="69"/>
      <c r="I9" s="118"/>
      <c r="J9" s="397" t="s">
        <v>102</v>
      </c>
      <c r="K9" s="397"/>
      <c r="L9" s="397"/>
      <c r="M9" s="69"/>
      <c r="N9" s="69"/>
      <c r="O9" s="69"/>
      <c r="P9" s="69"/>
      <c r="Q9" s="397" t="s">
        <v>115</v>
      </c>
      <c r="R9" s="397"/>
      <c r="S9" s="397"/>
      <c r="T9" s="397"/>
      <c r="U9" s="397" t="s">
        <v>132</v>
      </c>
      <c r="V9" s="397"/>
      <c r="W9" s="397"/>
      <c r="X9" s="69"/>
      <c r="Y9" s="69"/>
      <c r="Z9" s="69"/>
      <c r="AA9" s="69"/>
      <c r="AB9" s="69"/>
      <c r="AD9" s="73"/>
      <c r="AF9" s="74">
        <v>0.2</v>
      </c>
      <c r="AG9" s="74">
        <v>0.4</v>
      </c>
      <c r="AH9" s="74">
        <v>0.6</v>
      </c>
      <c r="AI9" s="74">
        <v>0.8</v>
      </c>
      <c r="AJ9" s="75">
        <v>1</v>
      </c>
      <c r="AK9" s="76"/>
      <c r="AL9" s="76"/>
      <c r="AM9" s="76"/>
      <c r="AN9" s="76"/>
      <c r="AO9" s="76"/>
      <c r="AP9" s="76"/>
      <c r="AQ9" s="76"/>
    </row>
    <row r="10" spans="1:50" ht="86.25" customHeight="1" x14ac:dyDescent="0.2">
      <c r="A10" s="80" t="s">
        <v>0</v>
      </c>
      <c r="B10" s="80" t="s">
        <v>1</v>
      </c>
      <c r="C10" s="80" t="s">
        <v>106</v>
      </c>
      <c r="D10" s="80" t="s">
        <v>107</v>
      </c>
      <c r="E10" s="80" t="s">
        <v>2</v>
      </c>
      <c r="F10" s="80" t="s">
        <v>4</v>
      </c>
      <c r="G10" s="81" t="s">
        <v>108</v>
      </c>
      <c r="H10" s="80" t="s">
        <v>104</v>
      </c>
      <c r="I10" s="80" t="s">
        <v>105</v>
      </c>
      <c r="J10" s="80" t="s">
        <v>2</v>
      </c>
      <c r="K10" s="80" t="s">
        <v>4</v>
      </c>
      <c r="L10" s="80" t="s">
        <v>108</v>
      </c>
      <c r="M10" s="80" t="s">
        <v>160</v>
      </c>
      <c r="N10" s="80" t="s">
        <v>109</v>
      </c>
      <c r="O10" s="80" t="s">
        <v>251</v>
      </c>
      <c r="P10" s="80" t="s">
        <v>250</v>
      </c>
      <c r="Q10" s="80" t="s">
        <v>164</v>
      </c>
      <c r="R10" s="80" t="s">
        <v>163</v>
      </c>
      <c r="S10" s="124" t="s">
        <v>134</v>
      </c>
      <c r="T10" s="124" t="s">
        <v>135</v>
      </c>
      <c r="U10" s="80" t="s">
        <v>130</v>
      </c>
      <c r="V10" s="80" t="s">
        <v>131</v>
      </c>
      <c r="W10" s="80" t="s">
        <v>133</v>
      </c>
      <c r="X10" s="80" t="s">
        <v>136</v>
      </c>
      <c r="Y10" s="80" t="s">
        <v>137</v>
      </c>
      <c r="Z10" s="80" t="s">
        <v>116</v>
      </c>
      <c r="AA10" s="69"/>
      <c r="AB10" s="69"/>
      <c r="AD10" s="73"/>
      <c r="AE10" s="85"/>
      <c r="AF10" s="86" t="s">
        <v>50</v>
      </c>
      <c r="AG10" s="86" t="s">
        <v>7</v>
      </c>
      <c r="AH10" s="86" t="s">
        <v>5</v>
      </c>
      <c r="AI10" s="86" t="s">
        <v>6</v>
      </c>
      <c r="AJ10" s="87" t="s">
        <v>58</v>
      </c>
      <c r="AM10" s="76"/>
      <c r="AN10" s="76"/>
      <c r="AO10" s="88"/>
      <c r="AP10" s="88"/>
      <c r="AQ10" s="88"/>
      <c r="AR10" s="88"/>
      <c r="AS10" s="88"/>
      <c r="AT10" s="88"/>
      <c r="AU10" s="88"/>
      <c r="AV10" s="88"/>
      <c r="AW10" s="88"/>
      <c r="AX10" s="88"/>
    </row>
    <row r="11" spans="1:50" ht="102" x14ac:dyDescent="0.2">
      <c r="A11" s="89" t="str">
        <f>'2 CONTEXTO E IDENTIFICACIÓN'!A11</f>
        <v>R1</v>
      </c>
      <c r="B11" s="90" t="str">
        <f>+'2 CONTEXTO E IDENTIFICACIÓN'!E11</f>
        <v>Posibilidad de pérdida Reputacional Por bloqueo de un canal de comunicación externo  debido al inadecuado manejo en las comunicaciones</v>
      </c>
      <c r="C11" s="125">
        <f>+'3 PROBABIL E IMPACTO INHERENTE'!E11</f>
        <v>0.2</v>
      </c>
      <c r="D11" s="125">
        <f>+'3 PROBABIL E IMPACTO INHERENTE'!M11</f>
        <v>0.2</v>
      </c>
      <c r="E11" s="120" t="str">
        <f>+'4 MAPA CALOR INHERENTE'!C11</f>
        <v>Muy Baja</v>
      </c>
      <c r="F11" s="120" t="str">
        <f>+'4 MAPA CALOR INHERENTE'!D11</f>
        <v>Leve</v>
      </c>
      <c r="G11" s="90" t="str">
        <f>+'4 MAPA CALOR INHERENTE'!E11</f>
        <v>Bajo</v>
      </c>
      <c r="H11" s="119">
        <f>+'6 MAPA CALOR RESIDUAL'!C11</f>
        <v>0.12</v>
      </c>
      <c r="I11" s="91">
        <f>+'6 MAPA CALOR RESIDUAL'!D11</f>
        <v>0.2</v>
      </c>
      <c r="J11" s="120" t="str">
        <f>+'6 MAPA CALOR RESIDUAL'!E11</f>
        <v>Muy Baja</v>
      </c>
      <c r="K11" s="120" t="str">
        <f>+'6 MAPA CALOR RESIDUAL'!F11</f>
        <v>Leve</v>
      </c>
      <c r="L11" s="90" t="str">
        <f>+'6 MAPA CALOR RESIDUAL'!G11</f>
        <v>Bajo</v>
      </c>
      <c r="M11" s="90" t="str">
        <f t="shared" ref="M11:M30" si="0">+IF($N11="","",IF($N11=$AG$18,$AH$18,IF($N11=$AG$21,$AH$21)))</f>
        <v>No requiere Plan de Acción</v>
      </c>
      <c r="N11" s="90" t="str">
        <f t="shared" ref="N11:N30" si="1">+IF(L11="","",IF(OR(L11=$AF$18,L11=$AF$19,L11=$AF$20),$AG$18,IF(L11=$AF$21,$AG$21)))</f>
        <v>Aceptar</v>
      </c>
      <c r="O11" s="200" t="s">
        <v>252</v>
      </c>
      <c r="P11" s="90" t="str">
        <f t="shared" ref="P11:P30" si="2">+IF($M11="","",IF($M11=$AH$21,$AG$21,$O11))</f>
        <v>Aceptar</v>
      </c>
      <c r="Q11" s="200" t="s">
        <v>292</v>
      </c>
      <c r="R11" s="297" t="s">
        <v>291</v>
      </c>
      <c r="S11" s="201">
        <v>45658</v>
      </c>
      <c r="T11" s="201">
        <v>46022</v>
      </c>
      <c r="U11" s="201">
        <v>45838</v>
      </c>
      <c r="V11" s="201">
        <v>46022</v>
      </c>
      <c r="W11" s="201"/>
      <c r="X11" s="489"/>
      <c r="Y11" s="201"/>
      <c r="Z11" s="200" t="s">
        <v>129</v>
      </c>
      <c r="AA11" s="92"/>
      <c r="AB11" s="92"/>
      <c r="AC11" s="461" t="s">
        <v>39</v>
      </c>
      <c r="AD11" s="95">
        <v>1</v>
      </c>
      <c r="AE11" s="86" t="s">
        <v>47</v>
      </c>
      <c r="AF11" s="93" t="s">
        <v>70</v>
      </c>
      <c r="AG11" s="93" t="s">
        <v>70</v>
      </c>
      <c r="AH11" s="93" t="s">
        <v>70</v>
      </c>
      <c r="AI11" s="93" t="s">
        <v>70</v>
      </c>
      <c r="AJ11" s="94" t="s">
        <v>69</v>
      </c>
      <c r="AM11" s="76"/>
      <c r="AN11" s="76"/>
      <c r="AO11" s="88"/>
      <c r="AP11" s="88"/>
      <c r="AQ11" s="88"/>
      <c r="AR11" s="96"/>
      <c r="AS11" s="96"/>
      <c r="AT11" s="96"/>
      <c r="AU11" s="96"/>
      <c r="AV11" s="96"/>
      <c r="AW11" s="88"/>
      <c r="AX11" s="88"/>
    </row>
    <row r="12" spans="1:50" ht="89.25" x14ac:dyDescent="0.2">
      <c r="A12" s="89" t="str">
        <f>'2 CONTEXTO E IDENTIFICACIÓN'!A12</f>
        <v>R2</v>
      </c>
      <c r="B12" s="90" t="str">
        <f>+'2 CONTEXTO E IDENTIFICACIÓN'!E12</f>
        <v>Posibilidad de pérdida Reputacional por demanda de los grupos de valor  debido a la publicación de información clasificada</v>
      </c>
      <c r="C12" s="125">
        <f>+'3 PROBABIL E IMPACTO INHERENTE'!E12</f>
        <v>0.2</v>
      </c>
      <c r="D12" s="125">
        <f>+'3 PROBABIL E IMPACTO INHERENTE'!M12</f>
        <v>0.6</v>
      </c>
      <c r="E12" s="120" t="str">
        <f>+'4 MAPA CALOR INHERENTE'!C12</f>
        <v>Muy Baja</v>
      </c>
      <c r="F12" s="120" t="str">
        <f>+'4 MAPA CALOR INHERENTE'!D12</f>
        <v>Moderado</v>
      </c>
      <c r="G12" s="90" t="str">
        <f>+'4 MAPA CALOR INHERENTE'!E12</f>
        <v>Moderado</v>
      </c>
      <c r="H12" s="119">
        <f>+'5 VALORACIÓN DEL CONTROL'!S18</f>
        <v>0.12</v>
      </c>
      <c r="I12" s="91">
        <f>+'5 VALORACIÓN DEL CONTROL'!T18</f>
        <v>0.6</v>
      </c>
      <c r="J12" s="120" t="str">
        <f t="shared" ref="J12:J30" si="3">+IF(H12=0,"",IF(H12&lt;=$AD$15,$AE$15,IF(H12&lt;=$AD$14,$AE$14,IF(H12&lt;=$AD$13,$AE$13,IF(H12&lt;=$AD$12,$AE$12,IF(H12&lt;=$AD$11,$AE$11,""))))))</f>
        <v>Muy Baja</v>
      </c>
      <c r="K12" s="120" t="str">
        <f t="shared" ref="K12:K30" si="4">+IF(I12=0,"",IF(I12&lt;=$AF$9,$AF$10,IF(I12&lt;=$AG$9,$AG$10,IF(I12&lt;=$AH$9,$AH$10,IF(I12&lt;=$AI$9,$AI$10,IF(I12&lt;=$AJ$9,$AJ$10,""))))))</f>
        <v>Moderado</v>
      </c>
      <c r="L12" s="90"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Moderado</v>
      </c>
      <c r="M12" s="90" t="str">
        <f t="shared" si="0"/>
        <v>Requiere Plan de Acción</v>
      </c>
      <c r="N12" s="90" t="str">
        <f t="shared" si="1"/>
        <v>Reducir_mitigar_Transferir_Evitar</v>
      </c>
      <c r="O12" s="200" t="s">
        <v>252</v>
      </c>
      <c r="P12" s="90" t="str">
        <f t="shared" si="2"/>
        <v>Reducir_Mitigar</v>
      </c>
      <c r="Q12" s="200" t="s">
        <v>293</v>
      </c>
      <c r="R12" s="297" t="s">
        <v>291</v>
      </c>
      <c r="S12" s="201">
        <v>45658</v>
      </c>
      <c r="T12" s="201">
        <v>46022</v>
      </c>
      <c r="U12" s="201">
        <v>45838</v>
      </c>
      <c r="V12" s="201">
        <v>46022</v>
      </c>
      <c r="W12" s="201"/>
      <c r="X12" s="490"/>
      <c r="Y12" s="200"/>
      <c r="Z12" s="200" t="s">
        <v>129</v>
      </c>
      <c r="AA12" s="92"/>
      <c r="AB12" s="92"/>
      <c r="AC12" s="462"/>
      <c r="AD12" s="95">
        <v>0.8</v>
      </c>
      <c r="AE12" s="86" t="s">
        <v>46</v>
      </c>
      <c r="AF12" s="97" t="s">
        <v>5</v>
      </c>
      <c r="AG12" s="97" t="s">
        <v>5</v>
      </c>
      <c r="AH12" s="93" t="s">
        <v>70</v>
      </c>
      <c r="AI12" s="93" t="s">
        <v>70</v>
      </c>
      <c r="AJ12" s="94" t="s">
        <v>69</v>
      </c>
      <c r="AM12" s="76"/>
      <c r="AN12" s="76"/>
      <c r="AO12" s="88"/>
      <c r="AP12" s="98"/>
      <c r="AQ12" s="99"/>
      <c r="AR12" s="96"/>
      <c r="AS12" s="96"/>
      <c r="AT12" s="96"/>
      <c r="AU12" s="96"/>
      <c r="AV12" s="96"/>
      <c r="AW12" s="88"/>
      <c r="AX12" s="88"/>
    </row>
    <row r="13" spans="1:50" ht="115.5" thickBot="1" x14ac:dyDescent="0.25">
      <c r="A13" s="89" t="str">
        <f>'2 CONTEXTO E IDENTIFICACIÓN'!A13</f>
        <v>R3</v>
      </c>
      <c r="B13" s="90" t="str">
        <f>+'2 CONTEXTO E IDENTIFICACIÓN'!E13</f>
        <v>Posibilidad de pérdida Reputacional  por denuncias o reclamaciones masivas  debido a la falta de claridad en el contenido de las comunicaciones que pueden generar múltiples interpretaciones</v>
      </c>
      <c r="C13" s="125">
        <f>+'3 PROBABIL E IMPACTO INHERENTE'!E13</f>
        <v>0.2</v>
      </c>
      <c r="D13" s="125">
        <f>+'3 PROBABIL E IMPACTO INHERENTE'!M13</f>
        <v>0.2</v>
      </c>
      <c r="E13" s="120" t="str">
        <f>+'4 MAPA CALOR INHERENTE'!C13</f>
        <v>Muy Baja</v>
      </c>
      <c r="F13" s="120" t="str">
        <f>+'4 MAPA CALOR INHERENTE'!D13</f>
        <v>Leve</v>
      </c>
      <c r="G13" s="90" t="str">
        <f>+'4 MAPA CALOR INHERENTE'!E13</f>
        <v>Bajo</v>
      </c>
      <c r="H13" s="119">
        <f>+'5 VALORACIÓN DEL CONTROL'!S22</f>
        <v>0.12</v>
      </c>
      <c r="I13" s="91">
        <f>+'5 VALORACIÓN DEL CONTROL'!T22</f>
        <v>0.2</v>
      </c>
      <c r="J13" s="120" t="str">
        <f t="shared" si="3"/>
        <v>Muy Baja</v>
      </c>
      <c r="K13" s="120" t="str">
        <f t="shared" si="4"/>
        <v>Leve</v>
      </c>
      <c r="L13" s="90"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Bajo</v>
      </c>
      <c r="M13" s="90" t="str">
        <f t="shared" si="0"/>
        <v>No requiere Plan de Acción</v>
      </c>
      <c r="N13" s="90" t="str">
        <f t="shared" si="1"/>
        <v>Aceptar</v>
      </c>
      <c r="O13" s="200"/>
      <c r="P13" s="90" t="str">
        <f t="shared" si="2"/>
        <v>Aceptar</v>
      </c>
      <c r="Q13" s="200" t="s">
        <v>294</v>
      </c>
      <c r="R13" s="297" t="s">
        <v>291</v>
      </c>
      <c r="S13" s="201">
        <v>45658</v>
      </c>
      <c r="T13" s="201">
        <v>46022</v>
      </c>
      <c r="U13" s="201">
        <v>45838</v>
      </c>
      <c r="V13" s="201">
        <v>46022</v>
      </c>
      <c r="W13" s="201"/>
      <c r="X13" s="491"/>
      <c r="Y13" s="200"/>
      <c r="Z13" s="200" t="s">
        <v>129</v>
      </c>
      <c r="AA13" s="92"/>
      <c r="AB13" s="92"/>
      <c r="AC13" s="462"/>
      <c r="AD13" s="95">
        <v>0.6</v>
      </c>
      <c r="AE13" s="86" t="s">
        <v>44</v>
      </c>
      <c r="AF13" s="97" t="s">
        <v>5</v>
      </c>
      <c r="AG13" s="97" t="s">
        <v>5</v>
      </c>
      <c r="AH13" s="97" t="s">
        <v>5</v>
      </c>
      <c r="AI13" s="93" t="s">
        <v>70</v>
      </c>
      <c r="AJ13" s="94" t="s">
        <v>69</v>
      </c>
      <c r="AM13" s="76"/>
      <c r="AN13" s="76"/>
      <c r="AO13" s="88"/>
      <c r="AP13" s="98"/>
      <c r="AQ13" s="99"/>
      <c r="AR13" s="96"/>
      <c r="AS13" s="96"/>
      <c r="AT13" s="96"/>
      <c r="AU13" s="96"/>
      <c r="AV13" s="100"/>
      <c r="AW13" s="88"/>
      <c r="AX13" s="88"/>
    </row>
    <row r="14" spans="1:50" ht="115.5" thickBot="1" x14ac:dyDescent="0.25">
      <c r="A14" s="89" t="str">
        <f>'2 CONTEXTO E IDENTIFICACIÓN'!A14</f>
        <v>R4</v>
      </c>
      <c r="B14" s="90" t="str">
        <f>+'2 CONTEXTO E IDENTIFICACIÓN'!E14</f>
        <v>Posibilidad de pérdida Reputacional por quejas de grupos de valor  debido a pérdida de integridad de la información cuando personal no autorizado realiza publicaciones en las redes o modifica contenido</v>
      </c>
      <c r="C14" s="125">
        <f>+'3 PROBABIL E IMPACTO INHERENTE'!E14</f>
        <v>0.2</v>
      </c>
      <c r="D14" s="125">
        <f>+'3 PROBABIL E IMPACTO INHERENTE'!M14</f>
        <v>0.2</v>
      </c>
      <c r="E14" s="120" t="str">
        <f>+'4 MAPA CALOR INHERENTE'!C14</f>
        <v>Muy Baja</v>
      </c>
      <c r="F14" s="120" t="str">
        <f>+'4 MAPA CALOR INHERENTE'!D14</f>
        <v>Leve</v>
      </c>
      <c r="G14" s="90" t="str">
        <f>+'4 MAPA CALOR INHERENTE'!E14</f>
        <v>Bajo</v>
      </c>
      <c r="H14" s="119">
        <f>+'5 VALORACIÓN DEL CONTROL'!S26</f>
        <v>0.12</v>
      </c>
      <c r="I14" s="91">
        <f>+'5 VALORACIÓN DEL CONTROL'!T26</f>
        <v>0.2</v>
      </c>
      <c r="J14" s="120" t="str">
        <f t="shared" si="3"/>
        <v>Muy Baja</v>
      </c>
      <c r="K14" s="120" t="str">
        <f t="shared" si="4"/>
        <v>Leve</v>
      </c>
      <c r="L14" s="90" t="str">
        <f t="shared" si="5"/>
        <v>Bajo</v>
      </c>
      <c r="M14" s="90" t="str">
        <f t="shared" si="0"/>
        <v>No requiere Plan de Acción</v>
      </c>
      <c r="N14" s="90" t="str">
        <f t="shared" si="1"/>
        <v>Aceptar</v>
      </c>
      <c r="O14" s="200"/>
      <c r="P14" s="90" t="str">
        <f t="shared" si="2"/>
        <v>Aceptar</v>
      </c>
      <c r="Q14" s="200" t="s">
        <v>295</v>
      </c>
      <c r="R14" s="297" t="s">
        <v>291</v>
      </c>
      <c r="S14" s="201">
        <v>45658</v>
      </c>
      <c r="T14" s="201">
        <v>46022</v>
      </c>
      <c r="U14" s="201">
        <v>45838</v>
      </c>
      <c r="V14" s="201">
        <v>46022</v>
      </c>
      <c r="W14" s="200"/>
      <c r="X14" s="492"/>
      <c r="Y14" s="200"/>
      <c r="Z14" s="200" t="s">
        <v>129</v>
      </c>
      <c r="AA14" s="92"/>
      <c r="AB14" s="92"/>
      <c r="AC14" s="462"/>
      <c r="AD14" s="95">
        <v>0.4</v>
      </c>
      <c r="AE14" s="86" t="s">
        <v>42</v>
      </c>
      <c r="AF14" s="101" t="s">
        <v>71</v>
      </c>
      <c r="AG14" s="97" t="s">
        <v>5</v>
      </c>
      <c r="AH14" s="97" t="s">
        <v>5</v>
      </c>
      <c r="AI14" s="93" t="s">
        <v>70</v>
      </c>
      <c r="AJ14" s="94" t="s">
        <v>69</v>
      </c>
      <c r="AM14" s="76"/>
      <c r="AN14" s="76"/>
      <c r="AO14" s="88"/>
      <c r="AP14" s="98"/>
      <c r="AQ14" s="99"/>
      <c r="AR14" s="96"/>
      <c r="AS14" s="96"/>
      <c r="AT14" s="96"/>
      <c r="AU14" s="100"/>
      <c r="AV14" s="96"/>
      <c r="AW14" s="88"/>
      <c r="AX14" s="88"/>
    </row>
    <row r="15" spans="1:50" ht="153.75" thickBot="1" x14ac:dyDescent="0.25">
      <c r="A15" s="89" t="str">
        <f>'2 CONTEXTO E IDENTIFICACIÓN'!A15</f>
        <v>R5</v>
      </c>
      <c r="B15" s="90" t="str">
        <f>+'2 CONTEXTO E IDENTIFICACIÓN'!E15</f>
        <v>Posibilidad de pérdida Reputacional por quejas de los grupos de valor internos y externos  debido a publicación inoportuna de información sobre la gestión de la entidad, imposibilidad de acceso a la red social (pérdida de claves, fallas tecnológicas fuera de control de la OAC)</v>
      </c>
      <c r="C15" s="125">
        <f>+'3 PROBABIL E IMPACTO INHERENTE'!E15</f>
        <v>0.2</v>
      </c>
      <c r="D15" s="125">
        <f>+'3 PROBABIL E IMPACTO INHERENTE'!M15</f>
        <v>0.2</v>
      </c>
      <c r="E15" s="120" t="str">
        <f>+'4 MAPA CALOR INHERENTE'!C15</f>
        <v>Muy Baja</v>
      </c>
      <c r="F15" s="120" t="str">
        <f>+'4 MAPA CALOR INHERENTE'!D15</f>
        <v>Leve</v>
      </c>
      <c r="G15" s="90" t="str">
        <f>+'4 MAPA CALOR INHERENTE'!E15</f>
        <v>Bajo</v>
      </c>
      <c r="H15" s="119">
        <f>+'5 VALORACIÓN DEL CONTROL'!S30</f>
        <v>0.12</v>
      </c>
      <c r="I15" s="91">
        <f>+'5 VALORACIÓN DEL CONTROL'!T30</f>
        <v>0.2</v>
      </c>
      <c r="J15" s="120" t="str">
        <f t="shared" si="3"/>
        <v>Muy Baja</v>
      </c>
      <c r="K15" s="120" t="str">
        <f t="shared" si="4"/>
        <v>Leve</v>
      </c>
      <c r="L15" s="90" t="str">
        <f t="shared" si="5"/>
        <v>Bajo</v>
      </c>
      <c r="M15" s="90" t="str">
        <f t="shared" si="0"/>
        <v>No requiere Plan de Acción</v>
      </c>
      <c r="N15" s="90" t="str">
        <f t="shared" si="1"/>
        <v>Aceptar</v>
      </c>
      <c r="O15" s="200"/>
      <c r="P15" s="90" t="str">
        <f t="shared" si="2"/>
        <v>Aceptar</v>
      </c>
      <c r="Q15" s="200" t="s">
        <v>296</v>
      </c>
      <c r="R15" s="297" t="s">
        <v>291</v>
      </c>
      <c r="S15" s="201">
        <v>45717</v>
      </c>
      <c r="T15" s="201">
        <v>46022</v>
      </c>
      <c r="U15" s="201">
        <v>45838</v>
      </c>
      <c r="V15" s="201">
        <v>46022</v>
      </c>
      <c r="W15" s="200"/>
      <c r="X15" s="493"/>
      <c r="Y15" s="200"/>
      <c r="Z15" s="200" t="s">
        <v>129</v>
      </c>
      <c r="AA15" s="92"/>
      <c r="AB15" s="92"/>
      <c r="AC15" s="463"/>
      <c r="AD15" s="107">
        <v>0.2</v>
      </c>
      <c r="AE15" s="108" t="s">
        <v>40</v>
      </c>
      <c r="AF15" s="103" t="s">
        <v>71</v>
      </c>
      <c r="AG15" s="103" t="s">
        <v>71</v>
      </c>
      <c r="AH15" s="104" t="s">
        <v>5</v>
      </c>
      <c r="AI15" s="105" t="s">
        <v>70</v>
      </c>
      <c r="AJ15" s="106" t="s">
        <v>69</v>
      </c>
      <c r="AM15" s="76"/>
      <c r="AN15" s="76"/>
      <c r="AO15" s="88"/>
      <c r="AP15" s="98"/>
      <c r="AQ15" s="99"/>
      <c r="AR15" s="96"/>
      <c r="AS15" s="96"/>
      <c r="AT15" s="96"/>
      <c r="AU15" s="109"/>
      <c r="AV15" s="96"/>
      <c r="AW15" s="88"/>
      <c r="AX15" s="88"/>
    </row>
    <row r="16" spans="1:50" ht="153" x14ac:dyDescent="0.2">
      <c r="A16" s="89" t="str">
        <f>'2 CONTEXTO E IDENTIFICACIÓN'!A16</f>
        <v>R6</v>
      </c>
      <c r="B16" s="90" t="str">
        <f>+'2 CONTEXTO E IDENTIFICACIÓN'!E16</f>
        <v>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v>
      </c>
      <c r="C16" s="125">
        <f>+'3 PROBABIL E IMPACTO INHERENTE'!E16</f>
        <v>0.2</v>
      </c>
      <c r="D16" s="125">
        <f>+'3 PROBABIL E IMPACTO INHERENTE'!M16</f>
        <v>0.2</v>
      </c>
      <c r="E16" s="120" t="str">
        <f>+'4 MAPA CALOR INHERENTE'!C16</f>
        <v>Muy Baja</v>
      </c>
      <c r="F16" s="120" t="str">
        <f>+'4 MAPA CALOR INHERENTE'!D16</f>
        <v>Leve</v>
      </c>
      <c r="G16" s="90" t="str">
        <f>+'4 MAPA CALOR INHERENTE'!E16</f>
        <v>Bajo</v>
      </c>
      <c r="H16" s="119">
        <f>+'5 VALORACIÓN DEL CONTROL'!S34</f>
        <v>0.12</v>
      </c>
      <c r="I16" s="91">
        <f>+'5 VALORACIÓN DEL CONTROL'!T34</f>
        <v>0.2</v>
      </c>
      <c r="J16" s="120" t="str">
        <f t="shared" si="3"/>
        <v>Muy Baja</v>
      </c>
      <c r="K16" s="120" t="str">
        <f t="shared" si="4"/>
        <v>Leve</v>
      </c>
      <c r="L16" s="90" t="str">
        <f t="shared" si="5"/>
        <v>Bajo</v>
      </c>
      <c r="M16" s="90" t="str">
        <f t="shared" si="0"/>
        <v>No requiere Plan de Acción</v>
      </c>
      <c r="N16" s="90" t="str">
        <f t="shared" si="1"/>
        <v>Aceptar</v>
      </c>
      <c r="O16" s="200"/>
      <c r="P16" s="90" t="str">
        <f t="shared" si="2"/>
        <v>Aceptar</v>
      </c>
      <c r="Q16" s="200" t="s">
        <v>297</v>
      </c>
      <c r="R16" s="297" t="s">
        <v>291</v>
      </c>
      <c r="S16" s="201">
        <v>45717</v>
      </c>
      <c r="T16" s="201">
        <v>46022</v>
      </c>
      <c r="U16" s="201">
        <v>45838</v>
      </c>
      <c r="V16" s="201">
        <v>46022</v>
      </c>
      <c r="W16" s="200"/>
      <c r="X16" s="494"/>
      <c r="Y16" s="200"/>
      <c r="Z16" s="200" t="s">
        <v>129</v>
      </c>
      <c r="AA16" s="92"/>
      <c r="AB16" s="92"/>
      <c r="AM16" s="76"/>
      <c r="AN16" s="76"/>
      <c r="AO16" s="88"/>
      <c r="AP16" s="98"/>
      <c r="AQ16" s="99"/>
      <c r="AR16" s="96"/>
      <c r="AS16" s="96"/>
      <c r="AT16" s="96"/>
      <c r="AU16" s="96"/>
      <c r="AV16" s="96"/>
      <c r="AW16" s="88"/>
      <c r="AX16" s="88"/>
    </row>
    <row r="17" spans="1:50" ht="153" x14ac:dyDescent="0.2">
      <c r="A17" s="89" t="str">
        <f>'2 CONTEXTO E IDENTIFICACIÓN'!A17</f>
        <v>R7</v>
      </c>
      <c r="B17" s="90" t="str">
        <f>+'2 CONTEXTO E IDENTIFICACIÓN'!E17</f>
        <v>Posibilidad de pérdida Reputacional  por quejas masivas de los grupos de valor o de interés  debido a la información no veraz y/o desactualizada en nuestra página web y redes sociales</v>
      </c>
      <c r="C17" s="125">
        <f>+'3 PROBABIL E IMPACTO INHERENTE'!E17</f>
        <v>0.2</v>
      </c>
      <c r="D17" s="125">
        <f>+'3 PROBABIL E IMPACTO INHERENTE'!M17</f>
        <v>0.6</v>
      </c>
      <c r="E17" s="120" t="str">
        <f>+'4 MAPA CALOR INHERENTE'!C17</f>
        <v>Muy Baja</v>
      </c>
      <c r="F17" s="120" t="str">
        <f>+'4 MAPA CALOR INHERENTE'!D17</f>
        <v>Moderado</v>
      </c>
      <c r="G17" s="90" t="str">
        <f>+'4 MAPA CALOR INHERENTE'!E17</f>
        <v>Moderado</v>
      </c>
      <c r="H17" s="119">
        <f>+'5 VALORACIÓN DEL CONTROL'!S38</f>
        <v>0.12</v>
      </c>
      <c r="I17" s="91">
        <f>+'5 VALORACIÓN DEL CONTROL'!T38</f>
        <v>0.6</v>
      </c>
      <c r="J17" s="120" t="str">
        <f t="shared" si="3"/>
        <v>Muy Baja</v>
      </c>
      <c r="K17" s="120" t="str">
        <f t="shared" si="4"/>
        <v>Moderado</v>
      </c>
      <c r="L17" s="90" t="str">
        <f t="shared" si="5"/>
        <v>Moderado</v>
      </c>
      <c r="M17" s="90" t="str">
        <f t="shared" si="0"/>
        <v>Requiere Plan de Acción</v>
      </c>
      <c r="N17" s="90" t="str">
        <f t="shared" si="1"/>
        <v>Reducir_mitigar_Transferir_Evitar</v>
      </c>
      <c r="O17" s="200" t="s">
        <v>252</v>
      </c>
      <c r="P17" s="90" t="str">
        <f t="shared" si="2"/>
        <v>Reducir_Mitigar</v>
      </c>
      <c r="Q17" s="200" t="s">
        <v>298</v>
      </c>
      <c r="R17" s="297" t="s">
        <v>291</v>
      </c>
      <c r="S17" s="201">
        <v>45717</v>
      </c>
      <c r="T17" s="201">
        <v>46022</v>
      </c>
      <c r="U17" s="201">
        <v>45838</v>
      </c>
      <c r="V17" s="201">
        <v>46022</v>
      </c>
      <c r="W17" s="200"/>
      <c r="X17" s="495"/>
      <c r="Y17" s="200"/>
      <c r="Z17" s="200" t="s">
        <v>129</v>
      </c>
      <c r="AA17" s="92"/>
      <c r="AB17" s="92"/>
      <c r="AF17" s="80" t="s">
        <v>73</v>
      </c>
      <c r="AG17" s="80" t="s">
        <v>109</v>
      </c>
      <c r="AH17" s="80" t="s">
        <v>160</v>
      </c>
      <c r="AJ17" s="85" t="s">
        <v>254</v>
      </c>
      <c r="AK17" s="76"/>
      <c r="AL17" s="76"/>
      <c r="AM17" s="76"/>
      <c r="AN17" s="76"/>
      <c r="AO17" s="88"/>
      <c r="AP17" s="98"/>
      <c r="AQ17" s="88"/>
      <c r="AR17" s="99"/>
      <c r="AS17" s="99"/>
      <c r="AT17" s="99"/>
      <c r="AU17" s="99"/>
      <c r="AV17" s="99"/>
      <c r="AW17" s="88"/>
      <c r="AX17" s="88"/>
    </row>
    <row r="18" spans="1:50" ht="42" hidden="1" customHeight="1" x14ac:dyDescent="0.2">
      <c r="A18" s="89" t="str">
        <f>'2 CONTEXTO E IDENTIFICACIÓN'!A18</f>
        <v>R8</v>
      </c>
      <c r="B18" s="90"/>
      <c r="C18" s="125" t="str">
        <f>+'3 PROBABIL E IMPACTO INHERENTE'!E18</f>
        <v/>
      </c>
      <c r="D18" s="125" t="str">
        <f>+'3 PROBABIL E IMPACTO INHERENTE'!M18</f>
        <v/>
      </c>
      <c r="E18" s="120" t="str">
        <f>+'4 MAPA CALOR INHERENTE'!C18</f>
        <v/>
      </c>
      <c r="F18" s="120" t="str">
        <f>+'4 MAPA CALOR INHERENTE'!D18</f>
        <v/>
      </c>
      <c r="G18" s="90" t="str">
        <f>+'4 MAPA CALOR INHERENTE'!E18</f>
        <v/>
      </c>
      <c r="H18" s="119" t="str">
        <f>+'5 VALORACIÓN DEL CONTROL'!S42</f>
        <v/>
      </c>
      <c r="I18" s="91" t="str">
        <f>+'5 VALORACIÓN DEL CONTROL'!T42</f>
        <v/>
      </c>
      <c r="J18" s="120" t="str">
        <f t="shared" si="3"/>
        <v/>
      </c>
      <c r="K18" s="120" t="str">
        <f t="shared" si="4"/>
        <v/>
      </c>
      <c r="L18" s="90" t="str">
        <f t="shared" si="5"/>
        <v/>
      </c>
      <c r="M18" s="90" t="str">
        <f t="shared" si="0"/>
        <v/>
      </c>
      <c r="N18" s="90" t="str">
        <f t="shared" si="1"/>
        <v/>
      </c>
      <c r="O18" s="200"/>
      <c r="P18" s="90" t="str">
        <f t="shared" si="2"/>
        <v/>
      </c>
      <c r="Q18" s="200"/>
      <c r="R18" s="200"/>
      <c r="S18" s="201"/>
      <c r="T18" s="201"/>
      <c r="U18" s="200"/>
      <c r="V18" s="200"/>
      <c r="W18" s="200"/>
      <c r="X18" s="308"/>
      <c r="Y18" s="200"/>
      <c r="Z18" s="200"/>
      <c r="AA18" s="92"/>
      <c r="AB18" s="92"/>
      <c r="AF18" s="110" t="s">
        <v>69</v>
      </c>
      <c r="AG18" s="85" t="s">
        <v>254</v>
      </c>
      <c r="AH18" s="85" t="s">
        <v>161</v>
      </c>
      <c r="AI18" s="76"/>
      <c r="AJ18" s="277" t="s">
        <v>252</v>
      </c>
      <c r="AM18" s="76"/>
      <c r="AN18" s="76"/>
      <c r="AO18" s="88"/>
      <c r="AP18" s="88"/>
      <c r="AQ18" s="88"/>
      <c r="AR18" s="96"/>
      <c r="AS18" s="96"/>
      <c r="AT18" s="96"/>
      <c r="AU18" s="96"/>
      <c r="AV18" s="96"/>
      <c r="AW18" s="88"/>
      <c r="AX18" s="88"/>
    </row>
    <row r="19" spans="1:50" ht="42" hidden="1" customHeight="1" x14ac:dyDescent="0.2">
      <c r="A19" s="89" t="str">
        <f>'2 CONTEXTO E IDENTIFICACIÓN'!A19</f>
        <v>Codigo del Riesgo</v>
      </c>
      <c r="B19" s="90" t="str">
        <f>+'2 CONTEXTO E IDENTIFICACIÓN'!E19</f>
        <v>Observaciones</v>
      </c>
      <c r="C19" s="125" t="str">
        <f>+'3 PROBABIL E IMPACTO INHERENTE'!E19</f>
        <v/>
      </c>
      <c r="D19" s="125" t="str">
        <f>+'3 PROBABIL E IMPACTO INHERENTE'!M19</f>
        <v/>
      </c>
      <c r="E19" s="120">
        <f>+'4 MAPA CALOR INHERENTE'!C19</f>
        <v>0</v>
      </c>
      <c r="F19" s="120" t="str">
        <f>+'4 MAPA CALOR INHERENTE'!D19</f>
        <v/>
      </c>
      <c r="G19" s="90" t="str">
        <f>+'4 MAPA CALOR INHERENTE'!E19</f>
        <v/>
      </c>
      <c r="H19" s="119" t="str">
        <f>+'5 VALORACIÓN DEL CONTROL'!S46</f>
        <v/>
      </c>
      <c r="I19" s="91" t="str">
        <f>+'5 VALORACIÓN DEL CONTROL'!T46</f>
        <v/>
      </c>
      <c r="J19" s="120" t="str">
        <f t="shared" si="3"/>
        <v/>
      </c>
      <c r="K19" s="120" t="str">
        <f t="shared" si="4"/>
        <v/>
      </c>
      <c r="L19" s="90" t="str">
        <f t="shared" si="5"/>
        <v/>
      </c>
      <c r="M19" s="90" t="str">
        <f t="shared" si="0"/>
        <v/>
      </c>
      <c r="N19" s="90" t="str">
        <f t="shared" si="1"/>
        <v/>
      </c>
      <c r="O19" s="200"/>
      <c r="P19" s="90" t="str">
        <f t="shared" si="2"/>
        <v/>
      </c>
      <c r="Q19" s="200"/>
      <c r="R19" s="200"/>
      <c r="S19" s="201"/>
      <c r="T19" s="201"/>
      <c r="U19" s="200"/>
      <c r="V19" s="200"/>
      <c r="W19" s="200"/>
      <c r="X19" s="200"/>
      <c r="Y19" s="200"/>
      <c r="Z19" s="200"/>
      <c r="AA19" s="92"/>
      <c r="AB19" s="92"/>
      <c r="AF19" s="93" t="s">
        <v>70</v>
      </c>
      <c r="AG19" s="85" t="s">
        <v>254</v>
      </c>
      <c r="AH19" s="85" t="s">
        <v>161</v>
      </c>
      <c r="AI19" s="76"/>
      <c r="AJ19" s="277" t="s">
        <v>253</v>
      </c>
      <c r="AK19" s="76"/>
      <c r="AL19" s="76"/>
      <c r="AM19" s="76"/>
      <c r="AN19" s="76"/>
      <c r="AO19" s="88"/>
      <c r="AP19" s="88"/>
      <c r="AQ19" s="88"/>
      <c r="AR19" s="96"/>
      <c r="AS19" s="96"/>
      <c r="AT19" s="96"/>
      <c r="AU19" s="96"/>
      <c r="AV19" s="96"/>
      <c r="AW19" s="88"/>
      <c r="AX19" s="88"/>
    </row>
    <row r="20" spans="1:50" ht="42" hidden="1" customHeight="1" x14ac:dyDescent="0.2">
      <c r="A20" s="89">
        <f>'2 CONTEXTO E IDENTIFICACIÓN'!A20</f>
        <v>0</v>
      </c>
      <c r="B20" s="90" t="str">
        <f>+'2 CONTEXTO E IDENTIFICACIÓN'!E20</f>
        <v>no se ha reportado alteración u omisión de información del proceso de implementación de SETP</v>
      </c>
      <c r="C20" s="125" t="str">
        <f>+'3 PROBABIL E IMPACTO INHERENTE'!E20</f>
        <v/>
      </c>
      <c r="D20" s="125" t="str">
        <f>+'3 PROBABIL E IMPACTO INHERENTE'!M20</f>
        <v/>
      </c>
      <c r="E20" s="120">
        <f>+'4 MAPA CALOR INHERENTE'!C20</f>
        <v>0</v>
      </c>
      <c r="F20" s="120" t="str">
        <f>+'4 MAPA CALOR INHERENTE'!D20</f>
        <v/>
      </c>
      <c r="G20" s="90" t="str">
        <f>+'4 MAPA CALOR INHERENTE'!E20</f>
        <v/>
      </c>
      <c r="H20" s="119" t="str">
        <f>+'5 VALORACIÓN DEL CONTROL'!S50</f>
        <v/>
      </c>
      <c r="I20" s="91" t="str">
        <f>+'5 VALORACIÓN DEL CONTROL'!T50</f>
        <v/>
      </c>
      <c r="J20" s="120" t="str">
        <f t="shared" si="3"/>
        <v/>
      </c>
      <c r="K20" s="120" t="str">
        <f t="shared" si="4"/>
        <v/>
      </c>
      <c r="L20" s="90" t="str">
        <f t="shared" si="5"/>
        <v/>
      </c>
      <c r="M20" s="90" t="str">
        <f t="shared" si="0"/>
        <v/>
      </c>
      <c r="N20" s="90" t="str">
        <f t="shared" si="1"/>
        <v/>
      </c>
      <c r="O20" s="200"/>
      <c r="P20" s="90" t="str">
        <f t="shared" si="2"/>
        <v/>
      </c>
      <c r="Q20" s="200"/>
      <c r="R20" s="200"/>
      <c r="S20" s="201"/>
      <c r="T20" s="201"/>
      <c r="U20" s="200"/>
      <c r="V20" s="200"/>
      <c r="W20" s="200"/>
      <c r="X20" s="200"/>
      <c r="Y20" s="200"/>
      <c r="Z20" s="200"/>
      <c r="AA20" s="92"/>
      <c r="AB20" s="92"/>
      <c r="AE20" s="111"/>
      <c r="AF20" s="97" t="s">
        <v>5</v>
      </c>
      <c r="AG20" s="85" t="s">
        <v>254</v>
      </c>
      <c r="AH20" s="85" t="s">
        <v>161</v>
      </c>
      <c r="AI20" s="111"/>
      <c r="AJ20" s="277" t="s">
        <v>114</v>
      </c>
      <c r="AK20" s="111"/>
      <c r="AL20" s="111"/>
      <c r="AM20" s="111"/>
      <c r="AN20" s="111"/>
      <c r="AO20" s="88"/>
      <c r="AP20" s="88"/>
      <c r="AQ20" s="112"/>
      <c r="AR20" s="112"/>
      <c r="AS20" s="112"/>
      <c r="AT20" s="112"/>
      <c r="AU20" s="112"/>
      <c r="AV20" s="112"/>
      <c r="AW20" s="88"/>
      <c r="AX20" s="88"/>
    </row>
    <row r="21" spans="1:50" ht="42" hidden="1" customHeight="1" x14ac:dyDescent="0.2">
      <c r="A21" s="89">
        <f>'2 CONTEXTO E IDENTIFICACIÓN'!A21</f>
        <v>0</v>
      </c>
      <c r="B21" s="90">
        <f>+'2 CONTEXTO E IDENTIFICACIÓN'!E21</f>
        <v>0</v>
      </c>
      <c r="C21" s="125" t="str">
        <f>+'3 PROBABIL E IMPACTO INHERENTE'!E21</f>
        <v/>
      </c>
      <c r="D21" s="125" t="str">
        <f>+'3 PROBABIL E IMPACTO INHERENTE'!M21</f>
        <v/>
      </c>
      <c r="E21" s="120">
        <f>+'4 MAPA CALOR INHERENTE'!C21</f>
        <v>0</v>
      </c>
      <c r="F21" s="120" t="str">
        <f>+'4 MAPA CALOR INHERENTE'!D21</f>
        <v/>
      </c>
      <c r="G21" s="90" t="str">
        <f>+'4 MAPA CALOR INHERENTE'!E21</f>
        <v/>
      </c>
      <c r="H21" s="119" t="str">
        <f>+'5 VALORACIÓN DEL CONTROL'!S54</f>
        <v/>
      </c>
      <c r="I21" s="91" t="str">
        <f>+'5 VALORACIÓN DEL CONTROL'!T54</f>
        <v/>
      </c>
      <c r="J21" s="120" t="str">
        <f t="shared" si="3"/>
        <v/>
      </c>
      <c r="K21" s="120" t="str">
        <f t="shared" si="4"/>
        <v/>
      </c>
      <c r="L21" s="90" t="str">
        <f t="shared" si="5"/>
        <v/>
      </c>
      <c r="M21" s="90" t="str">
        <f t="shared" si="0"/>
        <v/>
      </c>
      <c r="N21" s="90" t="str">
        <f t="shared" si="1"/>
        <v/>
      </c>
      <c r="O21" s="200"/>
      <c r="P21" s="90" t="str">
        <f t="shared" si="2"/>
        <v/>
      </c>
      <c r="Q21" s="200"/>
      <c r="R21" s="200"/>
      <c r="S21" s="201"/>
      <c r="T21" s="201"/>
      <c r="U21" s="200"/>
      <c r="V21" s="200"/>
      <c r="W21" s="200"/>
      <c r="X21" s="200"/>
      <c r="Y21" s="200"/>
      <c r="Z21" s="200"/>
      <c r="AA21" s="92"/>
      <c r="AB21" s="92"/>
      <c r="AE21" s="111"/>
      <c r="AF21" s="101" t="s">
        <v>71</v>
      </c>
      <c r="AG21" s="85" t="s">
        <v>113</v>
      </c>
      <c r="AH21" s="85" t="s">
        <v>162</v>
      </c>
      <c r="AM21" s="111"/>
      <c r="AN21" s="111"/>
      <c r="AO21" s="88"/>
      <c r="AP21" s="88"/>
      <c r="AQ21" s="88"/>
      <c r="AR21" s="96"/>
      <c r="AS21" s="96"/>
      <c r="AT21" s="96"/>
      <c r="AU21" s="96"/>
      <c r="AV21" s="96"/>
      <c r="AW21" s="88"/>
      <c r="AX21" s="88"/>
    </row>
    <row r="22" spans="1:50" ht="42" hidden="1" customHeight="1" x14ac:dyDescent="0.2">
      <c r="A22" s="89">
        <f>'2 CONTEXTO E IDENTIFICACIÓN'!A22</f>
        <v>0</v>
      </c>
      <c r="B22" s="90">
        <f>+'2 CONTEXTO E IDENTIFICACIÓN'!E22</f>
        <v>0</v>
      </c>
      <c r="C22" s="125" t="str">
        <f>+'3 PROBABIL E IMPACTO INHERENTE'!E22</f>
        <v/>
      </c>
      <c r="D22" s="125" t="str">
        <f>+'3 PROBABIL E IMPACTO INHERENTE'!M22</f>
        <v/>
      </c>
      <c r="E22" s="120">
        <f>+'4 MAPA CALOR INHERENTE'!C22</f>
        <v>0</v>
      </c>
      <c r="F22" s="120" t="str">
        <f>+'4 MAPA CALOR INHERENTE'!D22</f>
        <v/>
      </c>
      <c r="G22" s="90" t="str">
        <f>+'4 MAPA CALOR INHERENTE'!E22</f>
        <v/>
      </c>
      <c r="H22" s="119" t="str">
        <f>+'5 VALORACIÓN DEL CONTROL'!S58</f>
        <v/>
      </c>
      <c r="I22" s="91" t="str">
        <f>+'5 VALORACIÓN DEL CONTROL'!T58</f>
        <v/>
      </c>
      <c r="J22" s="120" t="str">
        <f t="shared" si="3"/>
        <v/>
      </c>
      <c r="K22" s="120" t="str">
        <f t="shared" si="4"/>
        <v/>
      </c>
      <c r="L22" s="90" t="str">
        <f t="shared" si="5"/>
        <v/>
      </c>
      <c r="M22" s="90" t="str">
        <f t="shared" si="0"/>
        <v/>
      </c>
      <c r="N22" s="90" t="str">
        <f t="shared" si="1"/>
        <v/>
      </c>
      <c r="O22" s="200"/>
      <c r="P22" s="90" t="str">
        <f t="shared" si="2"/>
        <v/>
      </c>
      <c r="Q22" s="200"/>
      <c r="R22" s="200"/>
      <c r="S22" s="201"/>
      <c r="T22" s="201"/>
      <c r="U22" s="200"/>
      <c r="V22" s="200"/>
      <c r="W22" s="200"/>
      <c r="X22" s="200"/>
      <c r="Y22" s="200"/>
      <c r="Z22" s="200"/>
      <c r="AA22" s="92"/>
      <c r="AB22" s="92"/>
      <c r="AC22" s="113"/>
      <c r="AD22" s="113"/>
      <c r="AE22" s="111"/>
      <c r="AF22" s="180"/>
      <c r="AM22" s="111"/>
      <c r="AN22" s="111"/>
      <c r="AO22" s="88"/>
      <c r="AP22" s="88"/>
      <c r="AQ22" s="88"/>
      <c r="AR22" s="96"/>
      <c r="AS22" s="96"/>
      <c r="AT22" s="96"/>
      <c r="AU22" s="96"/>
      <c r="AV22" s="96"/>
      <c r="AW22" s="88"/>
      <c r="AX22" s="88"/>
    </row>
    <row r="23" spans="1:50" ht="42" hidden="1" customHeight="1" x14ac:dyDescent="0.2">
      <c r="A23" s="89">
        <f>'2 CONTEXTO E IDENTIFICACIÓN'!A23</f>
        <v>0</v>
      </c>
      <c r="B23" s="90">
        <f>+'2 CONTEXTO E IDENTIFICACIÓN'!E23</f>
        <v>0</v>
      </c>
      <c r="C23" s="125" t="str">
        <f>+'3 PROBABIL E IMPACTO INHERENTE'!E23</f>
        <v/>
      </c>
      <c r="D23" s="125" t="str">
        <f>+'3 PROBABIL E IMPACTO INHERENTE'!M23</f>
        <v/>
      </c>
      <c r="E23" s="120" t="str">
        <f>+'4 MAPA CALOR INHERENTE'!C23</f>
        <v/>
      </c>
      <c r="F23" s="120" t="str">
        <f>+'4 MAPA CALOR INHERENTE'!D23</f>
        <v/>
      </c>
      <c r="G23" s="90" t="str">
        <f>+'4 MAPA CALOR INHERENTE'!E23</f>
        <v/>
      </c>
      <c r="H23" s="119" t="str">
        <f>+'5 VALORACIÓN DEL CONTROL'!S62</f>
        <v/>
      </c>
      <c r="I23" s="91" t="str">
        <f>+'5 VALORACIÓN DEL CONTROL'!T62</f>
        <v/>
      </c>
      <c r="J23" s="120" t="str">
        <f t="shared" si="3"/>
        <v/>
      </c>
      <c r="K23" s="120" t="str">
        <f t="shared" si="4"/>
        <v/>
      </c>
      <c r="L23" s="90" t="str">
        <f t="shared" si="5"/>
        <v/>
      </c>
      <c r="M23" s="90" t="str">
        <f t="shared" si="0"/>
        <v/>
      </c>
      <c r="N23" s="90" t="str">
        <f t="shared" si="1"/>
        <v/>
      </c>
      <c r="O23" s="200"/>
      <c r="P23" s="90" t="str">
        <f t="shared" si="2"/>
        <v/>
      </c>
      <c r="Q23" s="200"/>
      <c r="R23" s="200"/>
      <c r="S23" s="201"/>
      <c r="T23" s="201"/>
      <c r="U23" s="200"/>
      <c r="V23" s="200"/>
      <c r="W23" s="200"/>
      <c r="X23" s="200"/>
      <c r="Y23" s="200"/>
      <c r="Z23" s="200"/>
      <c r="AA23" s="92"/>
      <c r="AB23" s="92"/>
      <c r="AC23" s="113"/>
      <c r="AD23" s="113"/>
      <c r="AE23" s="114"/>
      <c r="AM23" s="111"/>
      <c r="AN23" s="111"/>
      <c r="AO23" s="88"/>
      <c r="AP23" s="109"/>
      <c r="AQ23" s="109"/>
      <c r="AR23" s="109"/>
      <c r="AS23" s="109"/>
      <c r="AT23" s="109"/>
      <c r="AU23" s="109"/>
      <c r="AV23" s="96"/>
      <c r="AW23" s="88"/>
      <c r="AX23" s="88"/>
    </row>
    <row r="24" spans="1:50" ht="42" hidden="1" customHeight="1" x14ac:dyDescent="0.2">
      <c r="A24" s="89">
        <f>'2 CONTEXTO E IDENTIFICACIÓN'!A24</f>
        <v>0</v>
      </c>
      <c r="B24" s="90">
        <f>+'2 CONTEXTO E IDENTIFICACIÓN'!E24</f>
        <v>0</v>
      </c>
      <c r="C24" s="125" t="str">
        <f>+'3 PROBABIL E IMPACTO INHERENTE'!E24</f>
        <v/>
      </c>
      <c r="D24" s="125" t="str">
        <f>+'3 PROBABIL E IMPACTO INHERENTE'!M24</f>
        <v/>
      </c>
      <c r="E24" s="120" t="str">
        <f>+'4 MAPA CALOR INHERENTE'!C24</f>
        <v/>
      </c>
      <c r="F24" s="120" t="str">
        <f>+'4 MAPA CALOR INHERENTE'!D24</f>
        <v/>
      </c>
      <c r="G24" s="90" t="str">
        <f>+'4 MAPA CALOR INHERENTE'!E24</f>
        <v/>
      </c>
      <c r="H24" s="119" t="str">
        <f>+'5 VALORACIÓN DEL CONTROL'!S66</f>
        <v/>
      </c>
      <c r="I24" s="91" t="str">
        <f>+'5 VALORACIÓN DEL CONTROL'!T66</f>
        <v/>
      </c>
      <c r="J24" s="120" t="str">
        <f t="shared" si="3"/>
        <v/>
      </c>
      <c r="K24" s="120" t="str">
        <f t="shared" si="4"/>
        <v/>
      </c>
      <c r="L24" s="90" t="str">
        <f t="shared" si="5"/>
        <v/>
      </c>
      <c r="M24" s="90" t="str">
        <f t="shared" si="0"/>
        <v/>
      </c>
      <c r="N24" s="90" t="str">
        <f t="shared" si="1"/>
        <v/>
      </c>
      <c r="O24" s="200"/>
      <c r="P24" s="90" t="str">
        <f t="shared" si="2"/>
        <v/>
      </c>
      <c r="Q24" s="200"/>
      <c r="R24" s="200"/>
      <c r="S24" s="201"/>
      <c r="T24" s="201"/>
      <c r="U24" s="200"/>
      <c r="V24" s="200"/>
      <c r="W24" s="200"/>
      <c r="X24" s="200"/>
      <c r="Y24" s="200"/>
      <c r="Z24" s="200"/>
      <c r="AA24" s="92"/>
      <c r="AB24" s="92"/>
      <c r="AC24" s="113"/>
      <c r="AD24" s="113"/>
      <c r="AO24" s="88"/>
      <c r="AP24" s="115"/>
      <c r="AQ24" s="115"/>
      <c r="AR24" s="115"/>
      <c r="AS24" s="115"/>
      <c r="AT24" s="115"/>
      <c r="AU24" s="115"/>
      <c r="AV24" s="96"/>
      <c r="AW24" s="88"/>
      <c r="AX24" s="88"/>
    </row>
    <row r="25" spans="1:50" ht="42" hidden="1" customHeight="1" x14ac:dyDescent="0.2">
      <c r="A25" s="89">
        <f>'2 CONTEXTO E IDENTIFICACIÓN'!A25</f>
        <v>0</v>
      </c>
      <c r="B25" s="90" t="str">
        <f>+'2 CONTEXTO E IDENTIFICACIÓN'!E25</f>
        <v>No se ha utilizado la información para beneficiar a personas cercanas, se ha respetado el acuerdo de confidencialidad</v>
      </c>
      <c r="C25" s="125" t="str">
        <f>+'3 PROBABIL E IMPACTO INHERENTE'!E25</f>
        <v/>
      </c>
      <c r="D25" s="125" t="str">
        <f>+'3 PROBABIL E IMPACTO INHERENTE'!M25</f>
        <v/>
      </c>
      <c r="E25" s="120" t="str">
        <f>+'4 MAPA CALOR INHERENTE'!C25</f>
        <v/>
      </c>
      <c r="F25" s="120" t="str">
        <f>+'4 MAPA CALOR INHERENTE'!D25</f>
        <v/>
      </c>
      <c r="G25" s="90" t="str">
        <f>+'4 MAPA CALOR INHERENTE'!E25</f>
        <v/>
      </c>
      <c r="H25" s="119" t="str">
        <f>+'5 VALORACIÓN DEL CONTROL'!S70</f>
        <v/>
      </c>
      <c r="I25" s="91" t="str">
        <f>+'5 VALORACIÓN DEL CONTROL'!T70</f>
        <v/>
      </c>
      <c r="J25" s="120" t="str">
        <f t="shared" si="3"/>
        <v/>
      </c>
      <c r="K25" s="120" t="str">
        <f t="shared" si="4"/>
        <v/>
      </c>
      <c r="L25" s="90" t="str">
        <f t="shared" si="5"/>
        <v/>
      </c>
      <c r="M25" s="90" t="str">
        <f t="shared" si="0"/>
        <v/>
      </c>
      <c r="N25" s="90" t="str">
        <f t="shared" si="1"/>
        <v/>
      </c>
      <c r="O25" s="200"/>
      <c r="P25" s="90" t="str">
        <f t="shared" si="2"/>
        <v/>
      </c>
      <c r="Q25" s="200"/>
      <c r="R25" s="200"/>
      <c r="S25" s="201"/>
      <c r="T25" s="201"/>
      <c r="U25" s="200"/>
      <c r="V25" s="200"/>
      <c r="W25" s="200"/>
      <c r="X25" s="200"/>
      <c r="Y25" s="200"/>
      <c r="Z25" s="200"/>
      <c r="AA25" s="92"/>
      <c r="AB25" s="92"/>
      <c r="AC25" s="113"/>
      <c r="AD25" s="113"/>
      <c r="AO25" s="88"/>
      <c r="AP25" s="109"/>
      <c r="AQ25" s="109"/>
      <c r="AR25" s="109"/>
      <c r="AS25" s="109"/>
      <c r="AT25" s="109"/>
      <c r="AU25" s="109"/>
      <c r="AV25" s="96"/>
      <c r="AW25" s="88"/>
      <c r="AX25" s="88"/>
    </row>
    <row r="26" spans="1:50" ht="42" hidden="1" customHeight="1" x14ac:dyDescent="0.2">
      <c r="A26" s="89">
        <f>'2 CONTEXTO E IDENTIFICACIÓN'!A26</f>
        <v>0</v>
      </c>
      <c r="B26" s="90">
        <f>+'2 CONTEXTO E IDENTIFICACIÓN'!E26</f>
        <v>0</v>
      </c>
      <c r="C26" s="125" t="str">
        <f>+'3 PROBABIL E IMPACTO INHERENTE'!E26</f>
        <v/>
      </c>
      <c r="D26" s="125" t="str">
        <f>+'3 PROBABIL E IMPACTO INHERENTE'!M26</f>
        <v/>
      </c>
      <c r="E26" s="120" t="str">
        <f>+'4 MAPA CALOR INHERENTE'!C26</f>
        <v/>
      </c>
      <c r="F26" s="120" t="str">
        <f>+'4 MAPA CALOR INHERENTE'!D26</f>
        <v/>
      </c>
      <c r="G26" s="90" t="str">
        <f>+'4 MAPA CALOR INHERENTE'!E26</f>
        <v/>
      </c>
      <c r="H26" s="119" t="str">
        <f>+'5 VALORACIÓN DEL CONTROL'!S74</f>
        <v/>
      </c>
      <c r="I26" s="91" t="str">
        <f>+'5 VALORACIÓN DEL CONTROL'!T74</f>
        <v/>
      </c>
      <c r="J26" s="120" t="str">
        <f t="shared" si="3"/>
        <v/>
      </c>
      <c r="K26" s="120" t="str">
        <f t="shared" si="4"/>
        <v/>
      </c>
      <c r="L26" s="90" t="str">
        <f t="shared" si="5"/>
        <v/>
      </c>
      <c r="M26" s="90" t="str">
        <f t="shared" si="0"/>
        <v/>
      </c>
      <c r="N26" s="90" t="str">
        <f t="shared" si="1"/>
        <v/>
      </c>
      <c r="O26" s="200"/>
      <c r="P26" s="90" t="str">
        <f t="shared" si="2"/>
        <v/>
      </c>
      <c r="Q26" s="200"/>
      <c r="R26" s="200"/>
      <c r="S26" s="201"/>
      <c r="T26" s="201"/>
      <c r="U26" s="200"/>
      <c r="V26" s="200"/>
      <c r="W26" s="200"/>
      <c r="X26" s="200"/>
      <c r="Y26" s="200"/>
      <c r="Z26" s="200"/>
      <c r="AA26" s="92"/>
      <c r="AB26" s="92"/>
      <c r="AO26" s="88"/>
      <c r="AP26" s="109"/>
      <c r="AQ26" s="109"/>
      <c r="AR26" s="109"/>
      <c r="AS26" s="109"/>
      <c r="AT26" s="109"/>
      <c r="AU26" s="109"/>
      <c r="AV26" s="96"/>
      <c r="AW26" s="88"/>
      <c r="AX26" s="88"/>
    </row>
    <row r="27" spans="1:50" ht="42" hidden="1" customHeight="1" x14ac:dyDescent="0.25">
      <c r="A27" s="89">
        <f>'2 CONTEXTO E IDENTIFICACIÓN'!A27</f>
        <v>0</v>
      </c>
      <c r="B27" s="90">
        <f>+'2 CONTEXTO E IDENTIFICACIÓN'!E27</f>
        <v>0</v>
      </c>
      <c r="C27" s="125" t="str">
        <f>+'3 PROBABIL E IMPACTO INHERENTE'!E27</f>
        <v/>
      </c>
      <c r="D27" s="125" t="str">
        <f>+'3 PROBABIL E IMPACTO INHERENTE'!M27</f>
        <v/>
      </c>
      <c r="E27" s="120" t="str">
        <f>+'4 MAPA CALOR INHERENTE'!C27</f>
        <v/>
      </c>
      <c r="F27" s="120" t="str">
        <f>+'4 MAPA CALOR INHERENTE'!D27</f>
        <v/>
      </c>
      <c r="G27" s="90" t="str">
        <f>+'4 MAPA CALOR INHERENTE'!E27</f>
        <v/>
      </c>
      <c r="H27" s="119" t="str">
        <f>+'5 VALORACIÓN DEL CONTROL'!S78</f>
        <v/>
      </c>
      <c r="I27" s="91" t="str">
        <f>+'5 VALORACIÓN DEL CONTROL'!T78</f>
        <v/>
      </c>
      <c r="J27" s="120" t="str">
        <f t="shared" si="3"/>
        <v/>
      </c>
      <c r="K27" s="120" t="str">
        <f t="shared" si="4"/>
        <v/>
      </c>
      <c r="L27" s="90" t="str">
        <f t="shared" si="5"/>
        <v/>
      </c>
      <c r="M27" s="90" t="str">
        <f t="shared" si="0"/>
        <v/>
      </c>
      <c r="N27" s="90" t="str">
        <f t="shared" si="1"/>
        <v/>
      </c>
      <c r="O27" s="200"/>
      <c r="P27" s="90" t="str">
        <f t="shared" si="2"/>
        <v/>
      </c>
      <c r="Q27" s="200"/>
      <c r="R27" s="200"/>
      <c r="S27" s="201"/>
      <c r="T27" s="201"/>
      <c r="U27" s="200"/>
      <c r="V27" s="200"/>
      <c r="W27" s="200"/>
      <c r="X27" s="200"/>
      <c r="Y27" s="200"/>
      <c r="Z27" s="200"/>
      <c r="AA27" s="92"/>
      <c r="AB27" s="92"/>
    </row>
    <row r="28" spans="1:50" ht="42" hidden="1" customHeight="1" x14ac:dyDescent="0.25">
      <c r="A28" s="89">
        <f>'2 CONTEXTO E IDENTIFICACIÓN'!A28</f>
        <v>0</v>
      </c>
      <c r="B28" s="90">
        <f>+'2 CONTEXTO E IDENTIFICACIÓN'!E28</f>
        <v>0</v>
      </c>
      <c r="C28" s="125" t="str">
        <f>+'3 PROBABIL E IMPACTO INHERENTE'!E28</f>
        <v/>
      </c>
      <c r="D28" s="125" t="str">
        <f>+'3 PROBABIL E IMPACTO INHERENTE'!M28</f>
        <v/>
      </c>
      <c r="E28" s="120" t="str">
        <f>+'4 MAPA CALOR INHERENTE'!C28</f>
        <v/>
      </c>
      <c r="F28" s="120" t="str">
        <f>+'4 MAPA CALOR INHERENTE'!D28</f>
        <v/>
      </c>
      <c r="G28" s="90" t="str">
        <f>+'4 MAPA CALOR INHERENTE'!E28</f>
        <v/>
      </c>
      <c r="H28" s="119" t="str">
        <f>+'5 VALORACIÓN DEL CONTROL'!S82</f>
        <v/>
      </c>
      <c r="I28" s="91" t="str">
        <f>+'5 VALORACIÓN DEL CONTROL'!T82</f>
        <v/>
      </c>
      <c r="J28" s="120" t="str">
        <f t="shared" si="3"/>
        <v/>
      </c>
      <c r="K28" s="120" t="str">
        <f t="shared" si="4"/>
        <v/>
      </c>
      <c r="L28" s="90" t="str">
        <f t="shared" si="5"/>
        <v/>
      </c>
      <c r="M28" s="90" t="str">
        <f t="shared" si="0"/>
        <v/>
      </c>
      <c r="N28" s="90" t="str">
        <f t="shared" si="1"/>
        <v/>
      </c>
      <c r="O28" s="200"/>
      <c r="P28" s="90" t="str">
        <f t="shared" si="2"/>
        <v/>
      </c>
      <c r="Q28" s="200"/>
      <c r="R28" s="200"/>
      <c r="S28" s="201"/>
      <c r="T28" s="201"/>
      <c r="U28" s="200"/>
      <c r="V28" s="200"/>
      <c r="W28" s="200"/>
      <c r="X28" s="200"/>
      <c r="Y28" s="200"/>
      <c r="Z28" s="200"/>
      <c r="AA28" s="92"/>
      <c r="AB28" s="92"/>
    </row>
    <row r="29" spans="1:50" ht="42" hidden="1" customHeight="1" x14ac:dyDescent="0.25">
      <c r="A29" s="89">
        <f>'2 CONTEXTO E IDENTIFICACIÓN'!A29</f>
        <v>0</v>
      </c>
      <c r="B29" s="90">
        <f>+'2 CONTEXTO E IDENTIFICACIÓN'!E29</f>
        <v>0</v>
      </c>
      <c r="C29" s="125" t="str">
        <f>+'3 PROBABIL E IMPACTO INHERENTE'!E29</f>
        <v/>
      </c>
      <c r="D29" s="125" t="str">
        <f>+'3 PROBABIL E IMPACTO INHERENTE'!M29</f>
        <v/>
      </c>
      <c r="E29" s="120" t="str">
        <f>+'4 MAPA CALOR INHERENTE'!C29</f>
        <v/>
      </c>
      <c r="F29" s="120" t="str">
        <f>+'4 MAPA CALOR INHERENTE'!D29</f>
        <v/>
      </c>
      <c r="G29" s="90" t="str">
        <f>+'4 MAPA CALOR INHERENTE'!E29</f>
        <v/>
      </c>
      <c r="H29" s="119" t="str">
        <f>+'5 VALORACIÓN DEL CONTROL'!S86</f>
        <v/>
      </c>
      <c r="I29" s="91" t="str">
        <f>+'5 VALORACIÓN DEL CONTROL'!T86</f>
        <v/>
      </c>
      <c r="J29" s="120" t="str">
        <f t="shared" si="3"/>
        <v/>
      </c>
      <c r="K29" s="120" t="str">
        <f t="shared" si="4"/>
        <v/>
      </c>
      <c r="L29" s="90" t="str">
        <f t="shared" si="5"/>
        <v/>
      </c>
      <c r="M29" s="90" t="str">
        <f t="shared" si="0"/>
        <v/>
      </c>
      <c r="N29" s="90" t="str">
        <f t="shared" si="1"/>
        <v/>
      </c>
      <c r="O29" s="200"/>
      <c r="P29" s="90" t="str">
        <f t="shared" si="2"/>
        <v/>
      </c>
      <c r="Q29" s="200"/>
      <c r="R29" s="200"/>
      <c r="S29" s="201"/>
      <c r="T29" s="201"/>
      <c r="U29" s="200"/>
      <c r="V29" s="200"/>
      <c r="W29" s="200"/>
      <c r="X29" s="200"/>
      <c r="Y29" s="200"/>
      <c r="Z29" s="200"/>
      <c r="AA29" s="92"/>
      <c r="AB29" s="92"/>
    </row>
    <row r="30" spans="1:50" ht="59.25" hidden="1" customHeight="1" x14ac:dyDescent="0.25">
      <c r="A30" s="89">
        <f>'2 CONTEXTO E IDENTIFICACIÓN'!A30</f>
        <v>0</v>
      </c>
      <c r="B30" s="90" t="str">
        <f>+'2 CONTEXTO E IDENTIFICACIÓN'!E30</f>
        <v>La información se brinda de manera General a todos los medios y periodistas, no se tienen privilegios con nungún medio informativo</v>
      </c>
      <c r="C30" s="125" t="str">
        <f>+'3 PROBABIL E IMPACTO INHERENTE'!E30</f>
        <v/>
      </c>
      <c r="D30" s="125" t="str">
        <f>+'3 PROBABIL E IMPACTO INHERENTE'!M30</f>
        <v/>
      </c>
      <c r="E30" s="120" t="str">
        <f>+'4 MAPA CALOR INHERENTE'!C30</f>
        <v/>
      </c>
      <c r="F30" s="120" t="str">
        <f>+'4 MAPA CALOR INHERENTE'!D30</f>
        <v/>
      </c>
      <c r="G30" s="90" t="str">
        <f>+'4 MAPA CALOR INHERENTE'!E30</f>
        <v/>
      </c>
      <c r="H30" s="119" t="str">
        <f>+'5 VALORACIÓN DEL CONTROL'!S90</f>
        <v/>
      </c>
      <c r="I30" s="91" t="str">
        <f>+'5 VALORACIÓN DEL CONTROL'!T90</f>
        <v/>
      </c>
      <c r="J30" s="120" t="str">
        <f t="shared" si="3"/>
        <v/>
      </c>
      <c r="K30" s="120" t="str">
        <f t="shared" si="4"/>
        <v/>
      </c>
      <c r="L30" s="90" t="str">
        <f t="shared" si="5"/>
        <v/>
      </c>
      <c r="M30" s="90" t="str">
        <f t="shared" si="0"/>
        <v/>
      </c>
      <c r="N30" s="90" t="str">
        <f t="shared" si="1"/>
        <v/>
      </c>
      <c r="O30" s="200"/>
      <c r="P30" s="90" t="str">
        <f t="shared" si="2"/>
        <v/>
      </c>
      <c r="Q30" s="200"/>
      <c r="R30" s="200"/>
      <c r="S30" s="201"/>
      <c r="T30" s="201"/>
      <c r="U30" s="200"/>
      <c r="V30" s="200"/>
      <c r="W30" s="200"/>
      <c r="X30" s="200"/>
      <c r="Y30" s="200"/>
      <c r="Z30" s="200"/>
      <c r="AA30" s="92"/>
      <c r="AB30" s="92"/>
    </row>
    <row r="31" spans="1:50" ht="14.45" customHeight="1" x14ac:dyDescent="0.25">
      <c r="B31" s="72"/>
      <c r="C31" s="72"/>
      <c r="D31" s="72"/>
      <c r="G31" s="72"/>
      <c r="I31" s="72"/>
      <c r="L31" s="72"/>
      <c r="M31" s="72"/>
      <c r="N31" s="72"/>
      <c r="O31" s="72"/>
      <c r="P31" s="72"/>
      <c r="Q31" s="72"/>
      <c r="R31" s="72"/>
      <c r="S31" s="126"/>
      <c r="T31" s="126"/>
      <c r="U31" s="72"/>
      <c r="V31" s="72"/>
      <c r="W31" s="72"/>
      <c r="X31" s="72"/>
      <c r="Y31" s="72"/>
      <c r="Z31" s="72"/>
      <c r="AA31" s="72"/>
      <c r="AB31" s="72"/>
      <c r="AM31" s="77"/>
      <c r="AN31" s="77"/>
      <c r="AO31" s="77"/>
      <c r="AP31" s="77"/>
      <c r="AQ31" s="77"/>
      <c r="AR31" s="72"/>
      <c r="AS31" s="72"/>
      <c r="AT31" s="72"/>
      <c r="AU31" s="72"/>
      <c r="AV31" s="72"/>
    </row>
    <row r="32" spans="1:50" ht="39" customHeight="1" x14ac:dyDescent="0.25">
      <c r="B32" s="72"/>
      <c r="C32" s="72"/>
      <c r="D32" s="72"/>
      <c r="G32" s="72"/>
      <c r="I32" s="72"/>
      <c r="L32" s="72"/>
      <c r="M32" s="72"/>
      <c r="N32" s="72"/>
      <c r="O32" s="72"/>
      <c r="P32" s="72"/>
      <c r="Q32" s="72"/>
      <c r="R32" s="72"/>
      <c r="S32" s="126"/>
      <c r="T32" s="126"/>
      <c r="U32" s="72"/>
      <c r="V32" s="72"/>
      <c r="W32" s="72"/>
      <c r="X32" s="72"/>
      <c r="Y32" s="72"/>
      <c r="Z32" s="72"/>
      <c r="AA32" s="72"/>
      <c r="AB32" s="72"/>
      <c r="AM32" s="77"/>
      <c r="AN32" s="77"/>
      <c r="AO32" s="77"/>
      <c r="AP32" s="77"/>
      <c r="AQ32" s="77"/>
      <c r="AR32" s="72"/>
      <c r="AS32" s="72"/>
      <c r="AT32" s="72"/>
      <c r="AU32" s="72"/>
      <c r="AV32" s="72"/>
    </row>
    <row r="33" spans="5:43" s="72" customFormat="1" ht="19.5" customHeight="1" x14ac:dyDescent="0.25">
      <c r="E33" s="121"/>
      <c r="F33" s="121"/>
      <c r="H33" s="77"/>
      <c r="J33" s="121"/>
      <c r="K33" s="121"/>
      <c r="S33" s="126"/>
      <c r="T33" s="126"/>
      <c r="AM33" s="77"/>
      <c r="AN33" s="77"/>
      <c r="AO33" s="77"/>
      <c r="AP33" s="77"/>
      <c r="AQ33" s="77"/>
    </row>
    <row r="34" spans="5:43" s="72" customFormat="1" ht="19.5" customHeight="1" x14ac:dyDescent="0.25">
      <c r="E34" s="121"/>
      <c r="F34" s="121"/>
      <c r="H34" s="77"/>
      <c r="J34" s="121"/>
      <c r="K34" s="121"/>
      <c r="S34" s="126"/>
      <c r="T34" s="126"/>
      <c r="AM34" s="77"/>
      <c r="AN34" s="77"/>
      <c r="AO34" s="77"/>
      <c r="AP34" s="77"/>
      <c r="AQ34" s="77"/>
    </row>
    <row r="35" spans="5:43" s="72" customFormat="1" ht="19.5" customHeight="1" x14ac:dyDescent="0.25">
      <c r="E35" s="121"/>
      <c r="F35" s="121"/>
      <c r="H35" s="77"/>
      <c r="J35" s="121"/>
      <c r="K35" s="121"/>
      <c r="S35" s="126"/>
      <c r="T35" s="126"/>
      <c r="AM35" s="77"/>
      <c r="AN35" s="77"/>
      <c r="AO35" s="77"/>
      <c r="AP35" s="77"/>
      <c r="AQ35" s="77"/>
    </row>
    <row r="36" spans="5:43" s="72" customFormat="1" ht="19.5" customHeight="1" x14ac:dyDescent="0.25">
      <c r="E36" s="121"/>
      <c r="F36" s="121"/>
      <c r="H36" s="77"/>
      <c r="J36" s="121"/>
      <c r="K36" s="121"/>
      <c r="S36" s="126"/>
      <c r="T36" s="126"/>
      <c r="AM36" s="77"/>
      <c r="AN36" s="77"/>
      <c r="AO36" s="77"/>
      <c r="AP36" s="77"/>
      <c r="AQ36" s="77"/>
    </row>
    <row r="37" spans="5:43" s="72" customFormat="1" ht="19.5" customHeight="1" x14ac:dyDescent="0.25">
      <c r="E37" s="121"/>
      <c r="F37" s="121"/>
      <c r="H37" s="77"/>
      <c r="J37" s="121"/>
      <c r="K37" s="121"/>
      <c r="S37" s="126"/>
      <c r="T37" s="126"/>
      <c r="AM37" s="77"/>
      <c r="AN37" s="77"/>
      <c r="AO37" s="77"/>
      <c r="AP37" s="77"/>
      <c r="AQ37" s="77"/>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37" customWidth="1" collapsed="1"/>
    <col min="2" max="2" width="38.42578125" style="137" bestFit="1" customWidth="1" collapsed="1"/>
    <col min="3" max="3" width="21.7109375" style="137" customWidth="1" collapsed="1"/>
    <col min="4" max="4" width="10.85546875" style="137" collapsed="1"/>
    <col min="5" max="5" width="20.42578125" style="137" customWidth="1" collapsed="1"/>
    <col min="6" max="6" width="16.5703125" style="137" customWidth="1" collapsed="1"/>
    <col min="7" max="7" width="10.85546875" style="137" collapsed="1"/>
    <col min="8" max="8" width="16" style="137" customWidth="1" collapsed="1"/>
    <col min="9" max="9" width="21" style="137" customWidth="1" collapsed="1"/>
    <col min="10" max="10" width="10.85546875" style="137" collapsed="1"/>
    <col min="11" max="11" width="20.85546875" style="137" customWidth="1" collapsed="1"/>
    <col min="12" max="12" width="10.85546875" style="137" collapsed="1"/>
    <col min="13" max="13" width="21" style="137" customWidth="1" collapsed="1"/>
    <col min="14" max="15" width="10.85546875" style="137" collapsed="1"/>
    <col min="16" max="16" width="14.85546875" style="137" customWidth="1" collapsed="1"/>
    <col min="17" max="17" width="10.85546875" style="137" collapsed="1"/>
    <col min="18" max="18" width="16.42578125" style="137" customWidth="1" collapsed="1"/>
    <col min="19" max="19" width="10.85546875" style="137" collapsed="1"/>
    <col min="20" max="20" width="30.140625" style="137" customWidth="1" collapsed="1"/>
    <col min="21" max="16384" width="10.85546875" style="137" collapsed="1"/>
  </cols>
  <sheetData>
    <row r="1" spans="1:22" ht="25.5" customHeight="1" x14ac:dyDescent="0.2">
      <c r="A1" s="469" t="s">
        <v>255</v>
      </c>
      <c r="B1" s="469"/>
      <c r="E1" s="468" t="s">
        <v>117</v>
      </c>
      <c r="F1" s="468"/>
      <c r="G1" s="468"/>
      <c r="H1" s="468"/>
    </row>
    <row r="2" spans="1:22" ht="48.95" customHeight="1" x14ac:dyDescent="0.2">
      <c r="B2" s="147" t="s">
        <v>36</v>
      </c>
      <c r="C2" s="147"/>
      <c r="E2" s="467" t="s">
        <v>90</v>
      </c>
      <c r="F2" s="467"/>
      <c r="G2" s="467"/>
      <c r="H2" s="467"/>
      <c r="I2" s="467"/>
      <c r="K2" s="467" t="s">
        <v>81</v>
      </c>
      <c r="L2" s="467"/>
      <c r="M2" s="467"/>
      <c r="O2" s="467" t="s">
        <v>98</v>
      </c>
      <c r="P2" s="467"/>
      <c r="R2" s="138" t="s">
        <v>109</v>
      </c>
      <c r="T2" s="138" t="s">
        <v>138</v>
      </c>
      <c r="V2" s="80" t="s">
        <v>116</v>
      </c>
    </row>
    <row r="3" spans="1:22" ht="29.25" thickBot="1" x14ac:dyDescent="0.25">
      <c r="A3" s="139" t="s">
        <v>8</v>
      </c>
      <c r="B3" s="147" t="s">
        <v>8</v>
      </c>
      <c r="C3" s="147" t="s">
        <v>36</v>
      </c>
      <c r="E3" s="140" t="s">
        <v>75</v>
      </c>
      <c r="F3" s="140" t="s">
        <v>76</v>
      </c>
      <c r="H3" s="140" t="s">
        <v>77</v>
      </c>
      <c r="I3" s="140" t="s">
        <v>78</v>
      </c>
      <c r="K3" s="138" t="s">
        <v>82</v>
      </c>
      <c r="L3" s="138" t="s">
        <v>3</v>
      </c>
      <c r="M3" s="138" t="s">
        <v>87</v>
      </c>
      <c r="O3" s="144" t="s">
        <v>75</v>
      </c>
      <c r="P3" s="144" t="s">
        <v>186</v>
      </c>
      <c r="R3" s="139" t="s">
        <v>110</v>
      </c>
      <c r="T3" s="14" t="s">
        <v>122</v>
      </c>
      <c r="V3" s="58" t="s">
        <v>127</v>
      </c>
    </row>
    <row r="4" spans="1:22" ht="28.5" x14ac:dyDescent="0.2">
      <c r="A4" s="146" t="s">
        <v>142</v>
      </c>
      <c r="B4" s="149" t="s">
        <v>142</v>
      </c>
      <c r="C4" s="161" t="s">
        <v>118</v>
      </c>
      <c r="E4" s="139" t="s">
        <v>91</v>
      </c>
      <c r="F4" s="141">
        <v>0.25</v>
      </c>
      <c r="H4" s="139" t="s">
        <v>79</v>
      </c>
      <c r="I4" s="141">
        <v>0.25</v>
      </c>
      <c r="K4" s="139" t="s">
        <v>83</v>
      </c>
      <c r="L4" s="139" t="s">
        <v>85</v>
      </c>
      <c r="M4" s="139" t="s">
        <v>88</v>
      </c>
      <c r="O4" s="139" t="s">
        <v>91</v>
      </c>
      <c r="P4" s="179" t="s">
        <v>39</v>
      </c>
      <c r="R4" s="139" t="s">
        <v>111</v>
      </c>
      <c r="T4" s="14" t="s">
        <v>123</v>
      </c>
      <c r="V4" s="58" t="s">
        <v>129</v>
      </c>
    </row>
    <row r="5" spans="1:22" ht="29.25" thickBot="1" x14ac:dyDescent="0.25">
      <c r="A5" s="146" t="s">
        <v>143</v>
      </c>
      <c r="B5" s="153"/>
      <c r="C5" s="162"/>
      <c r="E5" s="139" t="s">
        <v>92</v>
      </c>
      <c r="F5" s="141">
        <v>0.15</v>
      </c>
      <c r="H5" s="139" t="s">
        <v>80</v>
      </c>
      <c r="I5" s="141">
        <v>0.15</v>
      </c>
      <c r="K5" s="139" t="s">
        <v>84</v>
      </c>
      <c r="L5" s="139" t="s">
        <v>86</v>
      </c>
      <c r="M5" s="139" t="s">
        <v>89</v>
      </c>
      <c r="O5" s="139" t="s">
        <v>92</v>
      </c>
      <c r="P5" s="179" t="s">
        <v>39</v>
      </c>
      <c r="R5" s="139" t="s">
        <v>112</v>
      </c>
      <c r="T5" s="14" t="s">
        <v>124</v>
      </c>
      <c r="V5" s="58" t="s">
        <v>128</v>
      </c>
    </row>
    <row r="6" spans="1:22" ht="28.5" x14ac:dyDescent="0.2">
      <c r="A6" s="146" t="s">
        <v>144</v>
      </c>
      <c r="B6" s="155" t="s">
        <v>143</v>
      </c>
      <c r="C6" s="163" t="s">
        <v>125</v>
      </c>
      <c r="E6" s="139" t="s">
        <v>93</v>
      </c>
      <c r="F6" s="141">
        <v>0.1</v>
      </c>
      <c r="H6" s="139"/>
      <c r="I6" s="139"/>
      <c r="K6" s="139"/>
      <c r="L6" s="139"/>
      <c r="M6" s="139"/>
      <c r="O6" s="139" t="s">
        <v>93</v>
      </c>
      <c r="P6" s="179" t="s">
        <v>72</v>
      </c>
      <c r="R6" s="139" t="s">
        <v>113</v>
      </c>
      <c r="T6" s="14" t="s">
        <v>242</v>
      </c>
      <c r="V6" s="139"/>
    </row>
    <row r="7" spans="1:22" ht="13.5" thickBot="1" x14ac:dyDescent="0.25">
      <c r="A7" s="146" t="s">
        <v>145</v>
      </c>
      <c r="B7" s="153"/>
      <c r="C7" s="162"/>
      <c r="E7" s="139"/>
      <c r="F7" s="141"/>
      <c r="O7" s="142"/>
      <c r="R7" s="139" t="s">
        <v>114</v>
      </c>
    </row>
    <row r="8" spans="1:22" x14ac:dyDescent="0.2">
      <c r="A8" s="146" t="s">
        <v>146</v>
      </c>
      <c r="B8" s="155" t="s">
        <v>144</v>
      </c>
      <c r="C8" s="163" t="s">
        <v>62</v>
      </c>
      <c r="R8" s="139"/>
    </row>
    <row r="9" spans="1:22" ht="26.25" thickBot="1" x14ac:dyDescent="0.25">
      <c r="A9" s="146" t="s">
        <v>147</v>
      </c>
      <c r="B9" s="157"/>
      <c r="C9" s="162"/>
    </row>
    <row r="10" spans="1:22" x14ac:dyDescent="0.2">
      <c r="A10" s="146" t="s">
        <v>148</v>
      </c>
      <c r="B10" s="155" t="s">
        <v>145</v>
      </c>
      <c r="C10" s="163" t="s">
        <v>119</v>
      </c>
    </row>
    <row r="11" spans="1:22" ht="14.1" customHeight="1" thickBot="1" x14ac:dyDescent="0.25">
      <c r="A11" s="148"/>
      <c r="B11" s="153"/>
      <c r="C11" s="162"/>
    </row>
    <row r="12" spans="1:22" ht="14.1" customHeight="1" x14ac:dyDescent="0.2">
      <c r="B12" s="155" t="s">
        <v>146</v>
      </c>
      <c r="C12" s="156" t="s">
        <v>118</v>
      </c>
    </row>
    <row r="13" spans="1:22" ht="14.1" customHeight="1" x14ac:dyDescent="0.2">
      <c r="B13" s="152"/>
      <c r="C13" s="151" t="s">
        <v>125</v>
      </c>
    </row>
    <row r="14" spans="1:22" ht="14.1" customHeight="1" x14ac:dyDescent="0.2">
      <c r="B14" s="150"/>
      <c r="C14" s="151" t="s">
        <v>62</v>
      </c>
    </row>
    <row r="15" spans="1:22" ht="14.1" customHeight="1" x14ac:dyDescent="0.2">
      <c r="B15" s="150"/>
      <c r="C15" s="151" t="s">
        <v>119</v>
      </c>
    </row>
    <row r="16" spans="1:22" ht="14.1" customHeight="1" x14ac:dyDescent="0.2">
      <c r="B16" s="150"/>
      <c r="C16" s="151" t="s">
        <v>34</v>
      </c>
    </row>
    <row r="17" spans="2:3" ht="14.1" customHeight="1" thickBot="1" x14ac:dyDescent="0.25">
      <c r="B17" s="153"/>
      <c r="C17" s="154"/>
    </row>
    <row r="18" spans="2:3" ht="25.5" x14ac:dyDescent="0.2">
      <c r="B18" s="155" t="s">
        <v>147</v>
      </c>
      <c r="C18" s="156" t="s">
        <v>118</v>
      </c>
    </row>
    <row r="19" spans="2:3" ht="14.1" customHeight="1" x14ac:dyDescent="0.2">
      <c r="B19" s="150"/>
      <c r="C19" s="151" t="s">
        <v>125</v>
      </c>
    </row>
    <row r="20" spans="2:3" ht="14.1" customHeight="1" x14ac:dyDescent="0.2">
      <c r="B20" s="150"/>
      <c r="C20" s="151" t="s">
        <v>62</v>
      </c>
    </row>
    <row r="21" spans="2:3" ht="14.1" customHeight="1" x14ac:dyDescent="0.2">
      <c r="B21" s="150"/>
      <c r="C21" s="151" t="s">
        <v>119</v>
      </c>
    </row>
    <row r="22" spans="2:3" ht="14.1" customHeight="1" x14ac:dyDescent="0.2">
      <c r="B22" s="150"/>
      <c r="C22" s="151" t="s">
        <v>34</v>
      </c>
    </row>
    <row r="23" spans="2:3" ht="14.1" customHeight="1" thickBot="1" x14ac:dyDescent="0.25">
      <c r="B23" s="157"/>
      <c r="C23" s="158"/>
    </row>
    <row r="24" spans="2:3" ht="14.1" customHeight="1" x14ac:dyDescent="0.2">
      <c r="B24" s="155" t="s">
        <v>148</v>
      </c>
      <c r="C24" s="156" t="s">
        <v>34</v>
      </c>
    </row>
    <row r="25" spans="2:3" ht="14.1" customHeight="1" x14ac:dyDescent="0.2">
      <c r="B25" s="150"/>
      <c r="C25" s="151" t="s">
        <v>125</v>
      </c>
    </row>
    <row r="26" spans="2:3" ht="14.1" customHeight="1" thickBot="1" x14ac:dyDescent="0.25">
      <c r="B26" s="153"/>
      <c r="C26" s="154"/>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2025-10-02T14:46:46Z</dcterms:modified>
</cp:coreProperties>
</file>